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sis\"/>
    </mc:Choice>
  </mc:AlternateContent>
  <bookViews>
    <workbookView xWindow="0" yWindow="465" windowWidth="28800" windowHeight="16635" tabRatio="500"/>
  </bookViews>
  <sheets>
    <sheet name="Hoja1" sheetId="1" r:id="rId1"/>
    <sheet name="Hoja2" sheetId="2" r:id="rId2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7" i="1" l="1"/>
  <c r="G36" i="1"/>
  <c r="G33" i="1"/>
  <c r="G26" i="1"/>
  <c r="I23" i="1"/>
  <c r="J23" i="1" s="1"/>
  <c r="G25" i="1"/>
  <c r="G22" i="1" l="1"/>
  <c r="J38" i="1" l="1"/>
  <c r="S39" i="1"/>
  <c r="R39" i="1"/>
  <c r="Q39" i="1"/>
  <c r="P39" i="1"/>
  <c r="O39" i="1"/>
  <c r="L14" i="1"/>
  <c r="K14" i="1"/>
  <c r="J14" i="1"/>
  <c r="H14" i="1"/>
  <c r="I14" i="1"/>
  <c r="I17" i="1"/>
  <c r="C42" i="1"/>
  <c r="S42" i="1"/>
  <c r="R42" i="1"/>
  <c r="Q42" i="1"/>
  <c r="P42" i="1"/>
  <c r="O42" i="1"/>
  <c r="L17" i="1"/>
  <c r="K17" i="1"/>
  <c r="J18" i="1" s="1"/>
  <c r="J17" i="1"/>
  <c r="H17" i="1"/>
  <c r="H18" i="1" s="1"/>
  <c r="K18" i="1"/>
  <c r="I18" i="1"/>
  <c r="P43" i="1" l="1"/>
  <c r="R43" i="1"/>
  <c r="O43" i="1"/>
  <c r="Q43" i="1"/>
  <c r="G38" i="1" l="1"/>
  <c r="C45" i="1" s="1"/>
  <c r="G28" i="1" l="1"/>
  <c r="C43" i="1" s="1"/>
  <c r="G3" i="1"/>
  <c r="G10" i="1" s="1"/>
  <c r="C41" i="1" s="1"/>
  <c r="C46" i="1" l="1"/>
  <c r="G39" i="1"/>
  <c r="H39" i="1" l="1"/>
  <c r="G41" i="1"/>
  <c r="H41" i="1" s="1"/>
  <c r="G40" i="1"/>
  <c r="H40" i="1" s="1"/>
</calcChain>
</file>

<file path=xl/sharedStrings.xml><?xml version="1.0" encoding="utf-8"?>
<sst xmlns="http://schemas.openxmlformats.org/spreadsheetml/2006/main" count="179" uniqueCount="160">
  <si>
    <t>OBJETIVOS DE MARKETING</t>
  </si>
  <si>
    <t>ESTRATEGIA</t>
  </si>
  <si>
    <t>TÁCTICA</t>
  </si>
  <si>
    <t>RESPONSABLE</t>
  </si>
  <si>
    <t>TIEMPO DE EJECUCIÓN</t>
  </si>
  <si>
    <t>INDICADOR DE GESTIÓN</t>
  </si>
  <si>
    <t>T1 Encontrar un diseñador de imagen</t>
  </si>
  <si>
    <t>Loredana Freile</t>
  </si>
  <si>
    <t>4 Días</t>
  </si>
  <si>
    <t xml:space="preserve">2 Días </t>
  </si>
  <si>
    <r>
      <t xml:space="preserve">T2 Crear una etiqueta con las mismas características de la etiqueta </t>
    </r>
    <r>
      <rPr>
        <i/>
        <sz val="12"/>
        <color theme="1"/>
        <rFont val="Times New Roman"/>
        <family val="1"/>
      </rPr>
      <t>Lemon</t>
    </r>
    <r>
      <rPr>
        <sz val="12"/>
        <color theme="1"/>
        <rFont val="Times New Roman"/>
        <family val="1"/>
      </rPr>
      <t>.</t>
    </r>
  </si>
  <si>
    <t>O2 Promoción en redes sociales</t>
  </si>
  <si>
    <t>Fernando Freile</t>
  </si>
  <si>
    <r>
      <t xml:space="preserve">E1 Dar importancia a los diferentes personajes de </t>
    </r>
    <r>
      <rPr>
        <i/>
        <sz val="12"/>
        <color theme="1"/>
        <rFont val="Times New Roman"/>
        <family val="1"/>
      </rPr>
      <t>Ballesta</t>
    </r>
  </si>
  <si>
    <t>Finales Mayo 2018</t>
  </si>
  <si>
    <t>E1 Degustación del producto</t>
  </si>
  <si>
    <t>1 Día</t>
  </si>
  <si>
    <t>T2 Aceptación de personajes para transformarlos</t>
  </si>
  <si>
    <t>Loredana Freile y  Diseñadora MIPRO</t>
  </si>
  <si>
    <t xml:space="preserve">3 semanas o más </t>
  </si>
  <si>
    <t xml:space="preserve">2 Semanas </t>
  </si>
  <si>
    <t xml:space="preserve">T2 Papeleo necesario </t>
  </si>
  <si>
    <t xml:space="preserve">Loredana Freile </t>
  </si>
  <si>
    <t>T2 Aceptación del arte</t>
  </si>
  <si>
    <r>
      <t xml:space="preserve"> E2 Crear campaña para </t>
    </r>
    <r>
      <rPr>
        <i/>
        <sz val="12"/>
        <color theme="1"/>
        <rFont val="Times New Roman"/>
        <family val="1"/>
      </rPr>
      <t>Dark Chocolate</t>
    </r>
  </si>
  <si>
    <t xml:space="preserve">Dep Finanzas </t>
  </si>
  <si>
    <t>T3 Inversión para que llegue a más personas</t>
  </si>
  <si>
    <t xml:space="preserve">1 Día </t>
  </si>
  <si>
    <t>T1 Contacto con emprendedores</t>
  </si>
  <si>
    <t>T2 Formar premios</t>
  </si>
  <si>
    <t xml:space="preserve">T3 Fechas de premios </t>
  </si>
  <si>
    <t>Loredana Freile y emprendedor</t>
  </si>
  <si>
    <t>12 horas</t>
  </si>
  <si>
    <t>1  Semana</t>
  </si>
  <si>
    <t>Maestro cervecero</t>
  </si>
  <si>
    <t>Loredana Freile y Diseñadora Rafaela Müller</t>
  </si>
  <si>
    <t xml:space="preserve">T3 Crear un nuevo diseño de three pack y  creación four pack </t>
  </si>
  <si>
    <t xml:space="preserve">1 o más días </t>
  </si>
  <si>
    <t>T1 Al momento de entrega</t>
  </si>
  <si>
    <t>T2 Organizar días de entrega</t>
  </si>
  <si>
    <t>Dep. Distribución y  Loredana Freile</t>
  </si>
  <si>
    <t>1 Día (llamadas a clientes)</t>
  </si>
  <si>
    <t xml:space="preserve">De 1 a 2 días </t>
  </si>
  <si>
    <t xml:space="preserve">2 Dias realizar 4 diseños de expectativa por día </t>
  </si>
  <si>
    <t>T5 Aceptación y publicación de diseños</t>
  </si>
  <si>
    <t>Dep Marketing y Loredana Freile</t>
  </si>
  <si>
    <t>Aceptación 2 Dias antes de las dos semanas de lanzamiento y durante 2 Semanas publicar expectativa</t>
  </si>
  <si>
    <t>T1 Presentación del producto  en barril</t>
  </si>
  <si>
    <t xml:space="preserve">T1 Eventos de beer pong </t>
  </si>
  <si>
    <t>T4 Formar cajas mensuales con recetas</t>
  </si>
  <si>
    <t xml:space="preserve">Loredana Freile y Fernando Freile </t>
  </si>
  <si>
    <t>Indefinido</t>
  </si>
  <si>
    <t>T3 Tener promotores de eventos</t>
  </si>
  <si>
    <t>Dep. Ventas  y Loredana Freile</t>
  </si>
  <si>
    <t>1 Semana antes del evento</t>
  </si>
  <si>
    <r>
      <t xml:space="preserve">O1. Creación de imagen de la cerveza </t>
    </r>
    <r>
      <rPr>
        <i/>
        <sz val="12"/>
        <color theme="1"/>
        <rFont val="Times New Roman"/>
        <family val="1"/>
      </rPr>
      <t>Dark Chocolate</t>
    </r>
  </si>
  <si>
    <r>
      <t xml:space="preserve">E1. Reflejar el concepto de </t>
    </r>
    <r>
      <rPr>
        <i/>
        <sz val="12"/>
        <color theme="1"/>
        <rFont val="Times New Roman"/>
        <family val="1"/>
      </rPr>
      <t>Ballest</t>
    </r>
    <r>
      <rPr>
        <sz val="12"/>
        <color theme="1"/>
        <rFont val="Times New Roman"/>
        <family val="1"/>
      </rPr>
      <t xml:space="preserve">a través de la nueva etiqueta. </t>
    </r>
  </si>
  <si>
    <t xml:space="preserve">T2.1 Crear un personaje </t>
  </si>
  <si>
    <t xml:space="preserve"> E2. Creación de material publicitario</t>
  </si>
  <si>
    <t>T4 Hacer un hablador de cinco o cuatro lados y folletos de la nueva cerveza.</t>
  </si>
  <si>
    <t>T1 Encontrar un diseñador de imagen en el MIPRO</t>
  </si>
  <si>
    <t xml:space="preserve">T1 Crear un diseño con los personajes </t>
  </si>
  <si>
    <t xml:space="preserve">Gerente de marketing y Loredana Freile </t>
  </si>
  <si>
    <t xml:space="preserve">Dep. Marketing </t>
  </si>
  <si>
    <t>T4 Realizar borradores de publicaciones de expectativa de la nueva cerveza</t>
  </si>
  <si>
    <r>
      <t xml:space="preserve">T1 Crear el arte </t>
    </r>
    <r>
      <rPr>
        <i/>
        <sz val="12"/>
        <color theme="1"/>
        <rFont val="Times New Roman"/>
        <family val="1"/>
      </rPr>
      <t xml:space="preserve">Dark Chocolate en </t>
    </r>
    <r>
      <rPr>
        <sz val="12"/>
        <color theme="1"/>
        <rFont val="Times New Roman"/>
        <family val="1"/>
      </rPr>
      <t>ilustrador</t>
    </r>
  </si>
  <si>
    <t>Gerente de marketing y Loredana Freile</t>
  </si>
  <si>
    <t>E3 Aliarse con emprendedores</t>
  </si>
  <si>
    <t>T1  Buscar disponibilidad de eventos</t>
  </si>
  <si>
    <t xml:space="preserve">T2 Organizar día de degustación o evento </t>
  </si>
  <si>
    <t xml:space="preserve">O3 Promoción en locales </t>
  </si>
  <si>
    <r>
      <t xml:space="preserve">O5 Promoción en apertura de  </t>
    </r>
    <r>
      <rPr>
        <i/>
        <sz val="12"/>
        <color theme="1"/>
        <rFont val="Times New Roman"/>
        <family val="1"/>
      </rPr>
      <t>Casa Ballesta</t>
    </r>
  </si>
  <si>
    <t>T1 Hablar con el responsable de las góndolas Supermaxi y Megamaxi  (Andrés Chiriboga)</t>
  </si>
  <si>
    <t xml:space="preserve">O4 Posicionar el producto </t>
  </si>
  <si>
    <t>E1 Buscar lugares estratégicos</t>
  </si>
  <si>
    <t>T2 Úbicar los mejores sectores  en  delicatessens que sean clientes</t>
  </si>
  <si>
    <t>T3 Participación en bodas con botellas de Dark Chocolate personalizadas</t>
  </si>
  <si>
    <t xml:space="preserve">E2 Creación de incentivos para consumidores con la cerveza Dark Chocolate. </t>
  </si>
  <si>
    <t xml:space="preserve">T3 Tarjeta de fidelización  para perforar y reuniones de fans </t>
  </si>
  <si>
    <t>T4  Maridajes o clases de cocina con la cerveza Dark Chocolate</t>
  </si>
  <si>
    <t>Inversión</t>
  </si>
  <si>
    <t>Cotizar diferentes diseñadores</t>
  </si>
  <si>
    <t>Enseñar las etiquetas anteriores y ayudar a la creación del diseño</t>
  </si>
  <si>
    <t xml:space="preserve">Acudir a las instalaciones del MIPRO y conversar con el diseñador que esté disponible </t>
  </si>
  <si>
    <t>Impresión de los papeles o acudir a los sitios donde se entregan está información</t>
  </si>
  <si>
    <t xml:space="preserve">Enseñar el diseño anterior del three pack y hablar con la diseñadora del MIPRO para la creación del four pack. </t>
  </si>
  <si>
    <t xml:space="preserve">Diseñar vía ilustrador y con la gerenta de marketing </t>
  </si>
  <si>
    <t>Total ob 2</t>
  </si>
  <si>
    <t>Total ob 1</t>
  </si>
  <si>
    <t>total obj 3</t>
  </si>
  <si>
    <t>Hablar con los encargados para que estos pongan en lugares estrátegicos y al mismo tiempo buscar nuevos delicatessen</t>
  </si>
  <si>
    <t>Obj 4</t>
  </si>
  <si>
    <t>inversion folletos y habladores en cada local</t>
  </si>
  <si>
    <t xml:space="preserve">Estar presente en el diseño y ayudar en la creación del mismo. </t>
  </si>
  <si>
    <t>Dep . Marketing</t>
  </si>
  <si>
    <t xml:space="preserve">Creación de ilustración con la gerenta de marketing  y tenerlo listo para promocionar en redes sociales. </t>
  </si>
  <si>
    <t xml:space="preserve">Escribir vía email para que revisen todos los artes y cambiarlos a tiempo. </t>
  </si>
  <si>
    <t xml:space="preserve">Comunicarse con la diseñadora  del MIPRO  para que haga además el diseño de los folletos. </t>
  </si>
  <si>
    <t>5 promotores</t>
  </si>
  <si>
    <t>dejar la caja más barata para que el curso no cueste tanto</t>
  </si>
  <si>
    <t>promedio</t>
  </si>
  <si>
    <t xml:space="preserve">1 día </t>
  </si>
  <si>
    <t>no tiene costo ya que costaría la caja mensual</t>
  </si>
  <si>
    <t xml:space="preserve">Cambiar cualquier diseño si este no les agrado y hacer artes de publicaciones. Avisar vía mail de todo cambio. </t>
  </si>
  <si>
    <t>Esperar a que se acepte el arte vía propietario y dep de marketing. A través del correo electronico.</t>
  </si>
  <si>
    <t xml:space="preserve">Segmentar en facebook e instaram y controlar que se haya utilizado los recursos para llegar a esa gente.  </t>
  </si>
  <si>
    <t>E2 Distribución de material publicitario</t>
  </si>
  <si>
    <t>350 para todas las cervezas</t>
  </si>
  <si>
    <t xml:space="preserve">0,10 para 1000 impresiones se necesitarán 400 al año </t>
  </si>
  <si>
    <t>cuanto costaría hacer las cartas de fidelización se necesitarían 400 o menos al año y te piden 1000 que quedarían para el año siguiente</t>
  </si>
  <si>
    <t>pero se tomará en cuenta que tambien se deja lo de las otras cervezas por lo cual será un plus</t>
  </si>
  <si>
    <t>cuesta 60$ y se dejaría al 25% lo cual sale 42$ esto sería inversión de 15</t>
  </si>
  <si>
    <t>1 premio cada 4 meses</t>
  </si>
  <si>
    <t>Se tomarán en cuenta ferias y eventos sin costo por ser producto nuevo</t>
  </si>
  <si>
    <t>esto se haría 3 veces al año resultando en un three pack de  dark chocolate que tienen un costo de 7$</t>
  </si>
  <si>
    <t xml:space="preserve">T2 Apertura a jugadores de cartas según juegos argentinos, italiano o 40 en fiestas de Quito </t>
  </si>
  <si>
    <t>total obj 2</t>
  </si>
  <si>
    <t>obj 5</t>
  </si>
  <si>
    <t xml:space="preserve">Objetivo </t>
  </si>
  <si>
    <t>Total</t>
  </si>
  <si>
    <t>Objetivo 1</t>
  </si>
  <si>
    <t>Objetivo 2</t>
  </si>
  <si>
    <t>Objetivo 3</t>
  </si>
  <si>
    <t>Objetivo 4</t>
  </si>
  <si>
    <t>Objetivo 5</t>
  </si>
  <si>
    <t>Presupuesto Total</t>
  </si>
  <si>
    <t>Organizar las fechas que se desean entregar y sean prácticos para el consumo. Y tomar fotos a los ganadores y controlar que haya seguido los pasos</t>
  </si>
  <si>
    <t>1/3 de inversion en la nueva</t>
  </si>
  <si>
    <t xml:space="preserve">Dar degustación en el restaurante nuevo apenas abren de shots. </t>
  </si>
  <si>
    <t xml:space="preserve">Observar asistencias según eventos. </t>
  </si>
  <si>
    <t xml:space="preserve">Observación en las ventas para ver si estas aumentaron en los días de los partidos. </t>
  </si>
  <si>
    <t xml:space="preserve">Cotizar tarjete de fidelización y observar cuantas tarjetas han sido entregadas. </t>
  </si>
  <si>
    <t xml:space="preserve">Alianzas fuertes y participación en clases de cocina. </t>
  </si>
  <si>
    <t xml:space="preserve">Observar aumento de participación en eventos como bodas. </t>
  </si>
  <si>
    <t>Pedir una petición vía la página de Supermaxi para confirmar si se aceptan los cambios.</t>
  </si>
  <si>
    <t xml:space="preserve">Comunicarse con el encargado  en diferentes locales para preguntar si desean necesita más material de publicidad en locales y anotar la cantidad de material publicitado entregado. </t>
  </si>
  <si>
    <t xml:space="preserve">Tener registro de material publicitario entregado. </t>
  </si>
  <si>
    <t xml:space="preserve">Asistencia de invutados con un código por promotor. </t>
  </si>
  <si>
    <t xml:space="preserve">Confirmación de fechas de eventos y degustaciones con un registro. </t>
  </si>
  <si>
    <t xml:space="preserve">Llamar a encargados de ferias, cotizar el costo de las mismas y llamar a clientes para días de degustación </t>
  </si>
  <si>
    <t xml:space="preserve">Registrar el número de cajas que se están vendiendo.  </t>
  </si>
  <si>
    <t xml:space="preserve">Comunicarse con los emprendedores para que envíen o hacer una reunion para la creación del premio. Y crear el premio final. Observar la cantidad de interacciones y likes en cada publicación. </t>
  </si>
  <si>
    <t xml:space="preserve">Comunicarse vía telefono  con los emprendedores que participen en ferias y estén interesados. Tener una lista de emprendedores interesados. </t>
  </si>
  <si>
    <t xml:space="preserve">Hacer presentaciones visuales para que observe como se vería. Tener  reuniones para presentar las publicidades realizadas. </t>
  </si>
  <si>
    <t>25,000-130,000</t>
  </si>
  <si>
    <t>40,000-180,000</t>
  </si>
  <si>
    <t>42,000-250,000</t>
  </si>
  <si>
    <t>49,000-300,000</t>
  </si>
  <si>
    <t>54,000-340,000</t>
  </si>
  <si>
    <t>mitad</t>
  </si>
  <si>
    <t>inv</t>
  </si>
  <si>
    <t>personas</t>
  </si>
  <si>
    <t>diferencia</t>
  </si>
  <si>
    <t>resta de estas</t>
  </si>
  <si>
    <t>inv en facebook</t>
  </si>
  <si>
    <t>350 Inversion que se debe cumplir en degustaciones</t>
  </si>
  <si>
    <t xml:space="preserve">2 veces al mes </t>
  </si>
  <si>
    <t>6 litros x el costo que es 3,50 cada 4 meses</t>
  </si>
  <si>
    <t>E1  Eventos</t>
  </si>
  <si>
    <t>1 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</si>
</sst>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44" fontId="0" fillId="0" borderId="0" xfId="0" applyNumberFormat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4" fontId="0" fillId="0" borderId="1" xfId="1" applyNumberFormat="1" applyFon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44" fontId="0" fillId="0" borderId="0" xfId="0" applyNumberForma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Medium7"/>
  <colors>
    <mruColors>
      <color rgb="FFCC3399"/>
      <color rgb="FFFF3300"/>
      <color rgb="FFE56415"/>
      <color rgb="FFE944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D28" zoomScale="70" zoomScaleNormal="70" workbookViewId="0">
      <selection activeCell="H35" sqref="H35"/>
    </sheetView>
  </sheetViews>
  <sheetFormatPr baseColWidth="10" defaultColWidth="10.875" defaultRowHeight="32.1" customHeight="1" x14ac:dyDescent="0.25"/>
  <cols>
    <col min="1" max="1" width="29.125" style="1" customWidth="1"/>
    <col min="2" max="2" width="21.5" style="1" customWidth="1"/>
    <col min="3" max="3" width="38.25" style="1" customWidth="1"/>
    <col min="4" max="4" width="22.125" style="1" customWidth="1"/>
    <col min="5" max="5" width="27.625" style="1" customWidth="1"/>
    <col min="6" max="6" width="50" style="1" customWidth="1"/>
    <col min="7" max="7" width="21.125" style="1" customWidth="1"/>
    <col min="8" max="8" width="35.875" style="1" customWidth="1"/>
    <col min="9" max="9" width="33.75" style="1" customWidth="1"/>
    <col min="10" max="10" width="32.5" style="1" customWidth="1"/>
    <col min="11" max="11" width="23" style="1" customWidth="1"/>
    <col min="12" max="12" width="30" style="1" customWidth="1"/>
    <col min="13" max="16384" width="10.875" style="1"/>
  </cols>
  <sheetData>
    <row r="1" spans="1:13" ht="13.5" customHeight="1" x14ac:dyDescent="0.25">
      <c r="A1" s="4"/>
      <c r="B1" s="3"/>
      <c r="C1" s="3"/>
      <c r="D1" s="3"/>
      <c r="E1" s="3"/>
      <c r="F1" s="10"/>
    </row>
    <row r="2" spans="1:13" s="2" customFormat="1" ht="81.7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5" t="s">
        <v>4</v>
      </c>
      <c r="F2" s="11" t="s">
        <v>5</v>
      </c>
      <c r="G2" s="29" t="s">
        <v>80</v>
      </c>
      <c r="H2" s="30"/>
      <c r="I2" s="30"/>
      <c r="J2" s="30"/>
      <c r="K2" s="30"/>
    </row>
    <row r="3" spans="1:13" ht="60" customHeight="1" x14ac:dyDescent="0.25">
      <c r="A3" s="26" t="s">
        <v>55</v>
      </c>
      <c r="B3" s="26" t="s">
        <v>56</v>
      </c>
      <c r="C3" s="20" t="s">
        <v>6</v>
      </c>
      <c r="D3" s="20" t="s">
        <v>7</v>
      </c>
      <c r="E3" s="20" t="s">
        <v>8</v>
      </c>
      <c r="F3" s="20" t="s">
        <v>81</v>
      </c>
      <c r="G3" s="16">
        <f>0</f>
        <v>0</v>
      </c>
      <c r="H3" s="31"/>
      <c r="I3" s="31"/>
      <c r="J3" s="31"/>
      <c r="K3" s="31"/>
    </row>
    <row r="4" spans="1:13" ht="49.5" customHeight="1" x14ac:dyDescent="0.25">
      <c r="A4" s="26"/>
      <c r="B4" s="26"/>
      <c r="C4" s="20" t="s">
        <v>10</v>
      </c>
      <c r="D4" s="26" t="s">
        <v>35</v>
      </c>
      <c r="E4" s="26" t="s">
        <v>9</v>
      </c>
      <c r="F4" s="13" t="s">
        <v>82</v>
      </c>
      <c r="G4" s="32">
        <v>62</v>
      </c>
      <c r="H4" s="31"/>
      <c r="I4" s="31"/>
      <c r="J4" s="31"/>
      <c r="K4" s="31"/>
    </row>
    <row r="5" spans="1:13" ht="43.5" customHeight="1" x14ac:dyDescent="0.25">
      <c r="A5" s="26"/>
      <c r="B5" s="26"/>
      <c r="C5" s="20" t="s">
        <v>57</v>
      </c>
      <c r="D5" s="26"/>
      <c r="E5" s="26"/>
      <c r="F5" s="14" t="s">
        <v>93</v>
      </c>
      <c r="G5" s="33"/>
      <c r="H5" s="31"/>
      <c r="I5" s="31"/>
      <c r="J5" s="31"/>
      <c r="K5" s="31"/>
    </row>
    <row r="6" spans="1:13" ht="50.25" customHeight="1" x14ac:dyDescent="0.25">
      <c r="A6" s="26"/>
      <c r="B6" s="26" t="s">
        <v>58</v>
      </c>
      <c r="C6" s="20" t="s">
        <v>60</v>
      </c>
      <c r="D6" s="20" t="s">
        <v>7</v>
      </c>
      <c r="E6" s="20" t="s">
        <v>16</v>
      </c>
      <c r="F6" s="20" t="s">
        <v>83</v>
      </c>
      <c r="G6" s="16">
        <v>0</v>
      </c>
      <c r="H6" s="31"/>
      <c r="I6" s="31"/>
      <c r="J6" s="31"/>
      <c r="K6" s="31"/>
    </row>
    <row r="7" spans="1:13" ht="33.75" customHeight="1" x14ac:dyDescent="0.25">
      <c r="A7" s="26"/>
      <c r="B7" s="26"/>
      <c r="C7" s="20" t="s">
        <v>21</v>
      </c>
      <c r="D7" s="20" t="s">
        <v>12</v>
      </c>
      <c r="E7" s="20" t="s">
        <v>20</v>
      </c>
      <c r="F7" s="20" t="s">
        <v>84</v>
      </c>
      <c r="G7" s="16">
        <v>0</v>
      </c>
      <c r="H7" s="31"/>
      <c r="I7" s="31"/>
      <c r="J7" s="31"/>
      <c r="K7" s="31"/>
    </row>
    <row r="8" spans="1:13" ht="60" customHeight="1" x14ac:dyDescent="0.25">
      <c r="A8" s="26"/>
      <c r="B8" s="26"/>
      <c r="C8" s="20" t="s">
        <v>36</v>
      </c>
      <c r="D8" s="26" t="s">
        <v>18</v>
      </c>
      <c r="E8" s="26" t="s">
        <v>19</v>
      </c>
      <c r="F8" s="12" t="s">
        <v>85</v>
      </c>
      <c r="G8" s="16">
        <v>0</v>
      </c>
      <c r="H8" s="31"/>
      <c r="I8" s="31"/>
      <c r="J8" s="31"/>
      <c r="K8" s="31"/>
    </row>
    <row r="9" spans="1:13" ht="60" customHeight="1" x14ac:dyDescent="0.25">
      <c r="A9" s="26"/>
      <c r="B9" s="26"/>
      <c r="C9" s="23" t="s">
        <v>59</v>
      </c>
      <c r="D9" s="26"/>
      <c r="E9" s="26"/>
      <c r="F9" s="23" t="s">
        <v>97</v>
      </c>
      <c r="G9" s="16">
        <v>0</v>
      </c>
      <c r="H9" s="31"/>
      <c r="I9" s="31"/>
      <c r="J9" s="31"/>
      <c r="K9" s="31"/>
    </row>
    <row r="10" spans="1:13" ht="49.5" customHeight="1" x14ac:dyDescent="0.25">
      <c r="A10" s="26"/>
      <c r="B10" s="26"/>
      <c r="C10" s="24"/>
      <c r="D10" s="26"/>
      <c r="E10" s="26"/>
      <c r="F10" s="24"/>
      <c r="G10" s="16">
        <f>SUM(G3:G9)</f>
        <v>62</v>
      </c>
      <c r="H10" s="31"/>
      <c r="I10" s="31"/>
      <c r="J10" s="31"/>
      <c r="K10" s="31"/>
    </row>
    <row r="11" spans="1:13" ht="56.25" customHeight="1" x14ac:dyDescent="0.25">
      <c r="A11" s="27" t="s">
        <v>11</v>
      </c>
      <c r="B11" s="27" t="s">
        <v>13</v>
      </c>
      <c r="C11" s="20" t="s">
        <v>61</v>
      </c>
      <c r="D11" s="20" t="s">
        <v>66</v>
      </c>
      <c r="E11" s="20" t="s">
        <v>16</v>
      </c>
      <c r="F11" s="20" t="s">
        <v>86</v>
      </c>
      <c r="G11" s="16">
        <v>0</v>
      </c>
      <c r="H11" s="31"/>
      <c r="I11" s="31"/>
      <c r="J11" s="31"/>
      <c r="K11" s="31"/>
    </row>
    <row r="12" spans="1:13" ht="58.5" customHeight="1" x14ac:dyDescent="0.25">
      <c r="A12" s="34"/>
      <c r="B12" s="28"/>
      <c r="C12" s="20" t="s">
        <v>17</v>
      </c>
      <c r="D12" s="20" t="s">
        <v>94</v>
      </c>
      <c r="E12" s="20" t="s">
        <v>37</v>
      </c>
      <c r="F12" s="20" t="s">
        <v>103</v>
      </c>
      <c r="G12" s="16">
        <v>0</v>
      </c>
      <c r="H12" s="31"/>
      <c r="I12" s="31"/>
      <c r="J12" s="31"/>
      <c r="K12" s="31"/>
    </row>
    <row r="13" spans="1:13" ht="70.5" customHeight="1" x14ac:dyDescent="0.25">
      <c r="A13" s="34"/>
      <c r="B13" s="26" t="s">
        <v>24</v>
      </c>
      <c r="C13" s="20" t="s">
        <v>65</v>
      </c>
      <c r="D13" s="20" t="s">
        <v>62</v>
      </c>
      <c r="E13" s="20" t="s">
        <v>16</v>
      </c>
      <c r="F13" s="12" t="s">
        <v>95</v>
      </c>
      <c r="G13" s="16">
        <v>0</v>
      </c>
      <c r="H13" s="31" t="s">
        <v>159</v>
      </c>
      <c r="I13" s="31"/>
      <c r="J13" s="31"/>
      <c r="K13" s="31"/>
    </row>
    <row r="14" spans="1:13" ht="56.25" customHeight="1" x14ac:dyDescent="0.25">
      <c r="A14" s="34"/>
      <c r="B14" s="26"/>
      <c r="C14" s="20" t="s">
        <v>23</v>
      </c>
      <c r="D14" s="20" t="s">
        <v>63</v>
      </c>
      <c r="E14" s="26" t="s">
        <v>27</v>
      </c>
      <c r="F14" s="12" t="s">
        <v>104</v>
      </c>
      <c r="G14" s="16">
        <v>0</v>
      </c>
      <c r="H14" s="31">
        <f>105000/2+25000</f>
        <v>77500</v>
      </c>
      <c r="I14" s="31">
        <f>180000-70000</f>
        <v>110000</v>
      </c>
      <c r="J14" s="31">
        <f>208000/2+42000</f>
        <v>146000</v>
      </c>
      <c r="K14" s="31">
        <f>251000/2+49000</f>
        <v>174500</v>
      </c>
      <c r="L14" s="1">
        <f>286000/2+54000</f>
        <v>197000</v>
      </c>
    </row>
    <row r="15" spans="1:13" ht="59.25" customHeight="1" x14ac:dyDescent="0.25">
      <c r="A15" s="34"/>
      <c r="B15" s="26"/>
      <c r="C15" s="20" t="s">
        <v>26</v>
      </c>
      <c r="D15" s="20" t="s">
        <v>25</v>
      </c>
      <c r="E15" s="26"/>
      <c r="F15" s="12" t="s">
        <v>105</v>
      </c>
      <c r="G15" s="16">
        <v>200</v>
      </c>
      <c r="H15" s="16">
        <v>100</v>
      </c>
      <c r="I15" s="16">
        <v>200</v>
      </c>
      <c r="J15" s="16">
        <v>300</v>
      </c>
      <c r="K15" s="16">
        <v>400</v>
      </c>
      <c r="L15" s="7">
        <v>500</v>
      </c>
      <c r="M15" s="9" t="s">
        <v>100</v>
      </c>
    </row>
    <row r="16" spans="1:13" ht="77.25" customHeight="1" x14ac:dyDescent="0.25">
      <c r="A16" s="34"/>
      <c r="B16" s="26"/>
      <c r="C16" s="20" t="s">
        <v>64</v>
      </c>
      <c r="D16" s="20" t="s">
        <v>22</v>
      </c>
      <c r="E16" s="20" t="s">
        <v>43</v>
      </c>
      <c r="F16" s="20" t="s">
        <v>143</v>
      </c>
      <c r="G16" s="16">
        <v>0</v>
      </c>
      <c r="H16" s="16" t="s">
        <v>144</v>
      </c>
      <c r="I16" s="16" t="s">
        <v>145</v>
      </c>
      <c r="J16" s="16" t="s">
        <v>146</v>
      </c>
      <c r="K16" s="16" t="s">
        <v>147</v>
      </c>
      <c r="L16" s="7" t="s">
        <v>148</v>
      </c>
    </row>
    <row r="17" spans="1:15" ht="78" customHeight="1" x14ac:dyDescent="0.25">
      <c r="A17" s="34"/>
      <c r="B17" s="26"/>
      <c r="C17" s="20" t="s">
        <v>44</v>
      </c>
      <c r="D17" s="20" t="s">
        <v>45</v>
      </c>
      <c r="E17" s="20" t="s">
        <v>46</v>
      </c>
      <c r="F17" s="20" t="s">
        <v>96</v>
      </c>
      <c r="G17" s="16">
        <v>0</v>
      </c>
      <c r="H17" s="31">
        <f>130000-25000</f>
        <v>105000</v>
      </c>
      <c r="I17" s="31">
        <f>180000-40000</f>
        <v>140000</v>
      </c>
      <c r="J17" s="31">
        <f>250000-42000</f>
        <v>208000</v>
      </c>
      <c r="K17" s="31">
        <f>300000-49000</f>
        <v>251000</v>
      </c>
      <c r="L17" s="1">
        <f>340000-54000</f>
        <v>286000</v>
      </c>
    </row>
    <row r="18" spans="1:15" ht="75.75" customHeight="1" x14ac:dyDescent="0.25">
      <c r="A18" s="34"/>
      <c r="B18" s="26" t="s">
        <v>67</v>
      </c>
      <c r="C18" s="20" t="s">
        <v>28</v>
      </c>
      <c r="D18" s="20" t="s">
        <v>22</v>
      </c>
      <c r="E18" s="20" t="s">
        <v>16</v>
      </c>
      <c r="F18" s="12" t="s">
        <v>142</v>
      </c>
      <c r="G18" s="16">
        <v>0</v>
      </c>
      <c r="H18" s="31">
        <f>H17-I17</f>
        <v>-35000</v>
      </c>
      <c r="I18" s="31">
        <f>I17-J17</f>
        <v>-68000</v>
      </c>
      <c r="J18" s="31">
        <f>J17-K17</f>
        <v>-43000</v>
      </c>
      <c r="K18" s="31">
        <f>K17-L17</f>
        <v>-35000</v>
      </c>
    </row>
    <row r="19" spans="1:15" ht="60" customHeight="1" x14ac:dyDescent="0.25">
      <c r="A19" s="34"/>
      <c r="B19" s="26"/>
      <c r="C19" s="20" t="s">
        <v>29</v>
      </c>
      <c r="D19" s="26" t="s">
        <v>31</v>
      </c>
      <c r="E19" s="26" t="s">
        <v>32</v>
      </c>
      <c r="F19" s="12" t="s">
        <v>141</v>
      </c>
      <c r="G19" s="16">
        <v>21</v>
      </c>
      <c r="H19" s="31" t="s">
        <v>112</v>
      </c>
      <c r="I19" s="35" t="s">
        <v>114</v>
      </c>
      <c r="J19" s="31"/>
      <c r="K19" s="31"/>
    </row>
    <row r="20" spans="1:15" ht="57" customHeight="1" x14ac:dyDescent="0.25">
      <c r="A20" s="34"/>
      <c r="B20" s="26"/>
      <c r="C20" s="20" t="s">
        <v>30</v>
      </c>
      <c r="D20" s="26"/>
      <c r="E20" s="26"/>
      <c r="F20" s="12" t="s">
        <v>126</v>
      </c>
      <c r="G20" s="16">
        <v>0</v>
      </c>
      <c r="H20" s="16"/>
      <c r="I20" s="31"/>
      <c r="J20" s="8"/>
      <c r="K20" s="31"/>
    </row>
    <row r="21" spans="1:15" ht="57" customHeight="1" x14ac:dyDescent="0.25">
      <c r="A21" s="34"/>
      <c r="B21" s="26"/>
      <c r="C21" s="23" t="s">
        <v>49</v>
      </c>
      <c r="D21" s="26"/>
      <c r="E21" s="23" t="s">
        <v>101</v>
      </c>
      <c r="F21" s="23" t="s">
        <v>140</v>
      </c>
      <c r="G21" s="16">
        <v>0</v>
      </c>
      <c r="H21" s="35" t="s">
        <v>102</v>
      </c>
      <c r="I21" s="31"/>
      <c r="J21" s="31"/>
      <c r="K21" s="31"/>
    </row>
    <row r="22" spans="1:15" ht="41.25" customHeight="1" x14ac:dyDescent="0.25">
      <c r="A22" s="28"/>
      <c r="B22" s="26"/>
      <c r="C22" s="24"/>
      <c r="D22" s="26"/>
      <c r="E22" s="24"/>
      <c r="F22" s="24"/>
      <c r="G22" s="16">
        <f>SUM(G11:G21)</f>
        <v>221</v>
      </c>
      <c r="H22" s="31" t="s">
        <v>87</v>
      </c>
      <c r="I22" s="31"/>
      <c r="J22" s="31"/>
      <c r="K22" s="31"/>
    </row>
    <row r="23" spans="1:15" ht="53.25" customHeight="1" x14ac:dyDescent="0.25">
      <c r="A23" s="23" t="s">
        <v>70</v>
      </c>
      <c r="B23" s="26" t="s">
        <v>158</v>
      </c>
      <c r="C23" s="20" t="s">
        <v>68</v>
      </c>
      <c r="D23" s="26" t="s">
        <v>22</v>
      </c>
      <c r="E23" s="26" t="s">
        <v>27</v>
      </c>
      <c r="F23" s="12" t="s">
        <v>139</v>
      </c>
      <c r="G23" s="16">
        <v>0</v>
      </c>
      <c r="H23" s="31"/>
      <c r="I23" s="31">
        <f>2.5*5</f>
        <v>12.5</v>
      </c>
      <c r="J23" s="31">
        <f>I23*2</f>
        <v>25</v>
      </c>
      <c r="K23" s="31"/>
    </row>
    <row r="24" spans="1:15" ht="45.75" customHeight="1" x14ac:dyDescent="0.25">
      <c r="A24" s="25"/>
      <c r="B24" s="26"/>
      <c r="C24" s="21" t="s">
        <v>69</v>
      </c>
      <c r="D24" s="26"/>
      <c r="E24" s="26"/>
      <c r="F24" s="12" t="s">
        <v>138</v>
      </c>
      <c r="G24" s="36">
        <v>350</v>
      </c>
      <c r="H24" s="35" t="s">
        <v>155</v>
      </c>
      <c r="I24" s="35" t="s">
        <v>113</v>
      </c>
      <c r="J24" s="31" t="s">
        <v>107</v>
      </c>
      <c r="K24" s="31" t="s">
        <v>127</v>
      </c>
    </row>
    <row r="25" spans="1:15" ht="47.25" customHeight="1" x14ac:dyDescent="0.25">
      <c r="A25" s="25"/>
      <c r="B25" s="26"/>
      <c r="C25" s="20" t="s">
        <v>52</v>
      </c>
      <c r="D25" s="20" t="s">
        <v>53</v>
      </c>
      <c r="E25" s="20" t="s">
        <v>54</v>
      </c>
      <c r="F25" s="20" t="s">
        <v>137</v>
      </c>
      <c r="G25" s="16">
        <f>((2.5*5)*2)*12</f>
        <v>300</v>
      </c>
      <c r="H25" s="35" t="s">
        <v>98</v>
      </c>
      <c r="I25" s="31" t="s">
        <v>156</v>
      </c>
      <c r="J25" s="35"/>
      <c r="K25" s="31"/>
      <c r="O25" s="8" t="s">
        <v>88</v>
      </c>
    </row>
    <row r="26" spans="1:15" ht="55.5" customHeight="1" x14ac:dyDescent="0.25">
      <c r="A26" s="25"/>
      <c r="B26" s="23" t="s">
        <v>106</v>
      </c>
      <c r="C26" s="20" t="s">
        <v>38</v>
      </c>
      <c r="D26" s="20" t="s">
        <v>7</v>
      </c>
      <c r="E26" s="20" t="s">
        <v>41</v>
      </c>
      <c r="F26" s="12" t="s">
        <v>136</v>
      </c>
      <c r="G26" s="16">
        <f>((0.1*1000))</f>
        <v>100</v>
      </c>
      <c r="H26" s="35" t="s">
        <v>92</v>
      </c>
      <c r="I26" s="35" t="s">
        <v>108</v>
      </c>
      <c r="J26" s="35" t="s">
        <v>110</v>
      </c>
      <c r="K26" s="31"/>
      <c r="O26" s="8" t="s">
        <v>116</v>
      </c>
    </row>
    <row r="27" spans="1:15" ht="57.75" customHeight="1" x14ac:dyDescent="0.25">
      <c r="A27" s="25"/>
      <c r="B27" s="25"/>
      <c r="C27" s="23" t="s">
        <v>39</v>
      </c>
      <c r="D27" s="23" t="s">
        <v>40</v>
      </c>
      <c r="E27" s="23" t="s">
        <v>42</v>
      </c>
      <c r="F27" s="23" t="s">
        <v>135</v>
      </c>
      <c r="G27" s="16">
        <v>0</v>
      </c>
      <c r="H27" s="31"/>
      <c r="I27" s="31"/>
      <c r="J27" s="31"/>
      <c r="K27" s="31"/>
      <c r="O27" s="8" t="s">
        <v>89</v>
      </c>
    </row>
    <row r="28" spans="1:15" ht="57.75" customHeight="1" x14ac:dyDescent="0.25">
      <c r="A28" s="24"/>
      <c r="B28" s="24"/>
      <c r="C28" s="24"/>
      <c r="D28" s="24"/>
      <c r="E28" s="24"/>
      <c r="F28" s="24"/>
      <c r="G28" s="37">
        <f>SUM(G23:G26)</f>
        <v>750</v>
      </c>
      <c r="H28" s="31" t="s">
        <v>89</v>
      </c>
      <c r="I28" s="31"/>
      <c r="J28" s="31"/>
      <c r="K28" s="31"/>
      <c r="O28" s="8" t="s">
        <v>91</v>
      </c>
    </row>
    <row r="29" spans="1:15" ht="65.25" customHeight="1" x14ac:dyDescent="0.25">
      <c r="A29" s="23" t="s">
        <v>73</v>
      </c>
      <c r="B29" s="23" t="s">
        <v>74</v>
      </c>
      <c r="C29" s="21" t="s">
        <v>72</v>
      </c>
      <c r="D29" s="23" t="s">
        <v>7</v>
      </c>
      <c r="E29" s="21" t="s">
        <v>33</v>
      </c>
      <c r="F29" s="12" t="s">
        <v>134</v>
      </c>
      <c r="G29" s="16">
        <v>0</v>
      </c>
      <c r="H29" s="31"/>
      <c r="I29" s="31"/>
      <c r="J29" s="31"/>
      <c r="K29" s="31"/>
      <c r="O29" s="17" t="s">
        <v>117</v>
      </c>
    </row>
    <row r="30" spans="1:15" ht="60" customHeight="1" x14ac:dyDescent="0.25">
      <c r="A30" s="25"/>
      <c r="B30" s="25"/>
      <c r="C30" s="21" t="s">
        <v>75</v>
      </c>
      <c r="D30" s="25"/>
      <c r="E30" s="21" t="s">
        <v>51</v>
      </c>
      <c r="F30" s="12" t="s">
        <v>90</v>
      </c>
      <c r="G30" s="16">
        <v>0</v>
      </c>
      <c r="H30" s="31"/>
      <c r="I30" s="31"/>
      <c r="J30" s="31"/>
      <c r="K30" s="31"/>
      <c r="O30" s="8"/>
    </row>
    <row r="31" spans="1:15" ht="68.25" customHeight="1" x14ac:dyDescent="0.25">
      <c r="A31" s="25"/>
      <c r="B31" s="25"/>
      <c r="C31" s="23" t="s">
        <v>76</v>
      </c>
      <c r="D31" s="25"/>
      <c r="E31" s="23" t="s">
        <v>51</v>
      </c>
      <c r="F31" s="23" t="s">
        <v>133</v>
      </c>
      <c r="G31" s="16">
        <v>0</v>
      </c>
      <c r="H31" s="31"/>
      <c r="I31" s="31"/>
      <c r="J31" s="31"/>
      <c r="K31" s="31"/>
    </row>
    <row r="32" spans="1:15" ht="68.25" customHeight="1" x14ac:dyDescent="0.25">
      <c r="A32" s="24"/>
      <c r="B32" s="24"/>
      <c r="C32" s="24"/>
      <c r="D32" s="24"/>
      <c r="E32" s="24"/>
      <c r="F32" s="24"/>
      <c r="G32" s="16">
        <v>0</v>
      </c>
      <c r="H32" s="31" t="s">
        <v>91</v>
      </c>
      <c r="I32" s="31"/>
      <c r="J32" s="31"/>
      <c r="K32" s="31"/>
    </row>
    <row r="33" spans="1:19" ht="57" customHeight="1" x14ac:dyDescent="0.25">
      <c r="A33" s="22" t="s">
        <v>71</v>
      </c>
      <c r="B33" s="21" t="s">
        <v>15</v>
      </c>
      <c r="C33" s="21" t="s">
        <v>47</v>
      </c>
      <c r="D33" s="21" t="s">
        <v>34</v>
      </c>
      <c r="E33" s="22" t="s">
        <v>14</v>
      </c>
      <c r="F33" s="21" t="s">
        <v>128</v>
      </c>
      <c r="G33" s="16">
        <f>(6*3.5)*3</f>
        <v>63</v>
      </c>
      <c r="H33" s="35" t="s">
        <v>157</v>
      </c>
      <c r="I33" s="31"/>
      <c r="J33" s="31"/>
      <c r="K33" s="31"/>
    </row>
    <row r="34" spans="1:19" ht="33.75" customHeight="1" x14ac:dyDescent="0.25">
      <c r="A34" s="22"/>
      <c r="B34" s="22" t="s">
        <v>77</v>
      </c>
      <c r="C34" s="21" t="s">
        <v>48</v>
      </c>
      <c r="D34" s="21" t="s">
        <v>7</v>
      </c>
      <c r="E34" s="22"/>
      <c r="F34" s="12" t="s">
        <v>129</v>
      </c>
      <c r="G34" s="16">
        <v>0</v>
      </c>
      <c r="H34" s="31"/>
      <c r="I34" s="31"/>
      <c r="J34" s="31"/>
      <c r="K34" s="31"/>
    </row>
    <row r="35" spans="1:19" ht="56.25" customHeight="1" x14ac:dyDescent="0.25">
      <c r="A35" s="22"/>
      <c r="B35" s="22"/>
      <c r="C35" s="21" t="s">
        <v>115</v>
      </c>
      <c r="D35" s="21" t="s">
        <v>50</v>
      </c>
      <c r="E35" s="22"/>
      <c r="F35" s="12" t="s">
        <v>130</v>
      </c>
      <c r="G35" s="16">
        <v>0</v>
      </c>
      <c r="H35" s="31"/>
      <c r="I35" s="31"/>
      <c r="J35" s="31"/>
      <c r="K35" s="31"/>
    </row>
    <row r="36" spans="1:19" ht="58.5" customHeight="1" x14ac:dyDescent="0.25">
      <c r="A36" s="22"/>
      <c r="B36" s="22"/>
      <c r="C36" s="21" t="s">
        <v>78</v>
      </c>
      <c r="D36" s="22" t="s">
        <v>7</v>
      </c>
      <c r="E36" s="22"/>
      <c r="F36" s="12" t="s">
        <v>131</v>
      </c>
      <c r="G36" s="16">
        <f>(0.04*2000)</f>
        <v>80</v>
      </c>
      <c r="H36" s="35" t="s">
        <v>109</v>
      </c>
      <c r="I36" s="31"/>
      <c r="J36" s="31"/>
      <c r="K36" s="31"/>
    </row>
    <row r="37" spans="1:19" ht="61.5" customHeight="1" x14ac:dyDescent="0.25">
      <c r="A37" s="22"/>
      <c r="B37" s="22"/>
      <c r="C37" s="22" t="s">
        <v>79</v>
      </c>
      <c r="D37" s="22"/>
      <c r="E37" s="22"/>
      <c r="F37" s="23" t="s">
        <v>132</v>
      </c>
      <c r="G37" s="32">
        <f>60-(60-(60*0.4))</f>
        <v>24</v>
      </c>
      <c r="H37" s="35" t="s">
        <v>99</v>
      </c>
      <c r="I37" s="35" t="s">
        <v>111</v>
      </c>
      <c r="J37" s="31"/>
      <c r="K37" s="31"/>
    </row>
    <row r="38" spans="1:19" ht="61.5" customHeight="1" x14ac:dyDescent="0.25">
      <c r="A38" s="22"/>
      <c r="B38" s="22"/>
      <c r="C38" s="22"/>
      <c r="D38" s="22"/>
      <c r="E38" s="22"/>
      <c r="F38" s="24"/>
      <c r="G38" s="38">
        <f>SUM(G33:G37)</f>
        <v>167</v>
      </c>
      <c r="H38" s="31"/>
      <c r="I38" s="31"/>
      <c r="J38" s="31">
        <f>1200/2</f>
        <v>600</v>
      </c>
      <c r="K38" s="31"/>
    </row>
    <row r="39" spans="1:19" ht="32.1" customHeight="1" x14ac:dyDescent="0.25">
      <c r="A39" s="39"/>
      <c r="B39" s="39"/>
      <c r="C39" s="39"/>
      <c r="D39" s="39"/>
      <c r="E39" s="39"/>
      <c r="F39" s="40">
        <v>200</v>
      </c>
      <c r="G39" s="37">
        <f>SUM(G10,G22,G28,G32,G38)</f>
        <v>1200</v>
      </c>
      <c r="H39" s="41">
        <f>G39/12</f>
        <v>100</v>
      </c>
      <c r="I39" s="31"/>
      <c r="J39" s="31"/>
      <c r="K39" s="31"/>
      <c r="N39" s="1" t="s">
        <v>149</v>
      </c>
      <c r="O39" s="1">
        <f>105000/2+25000</f>
        <v>77500</v>
      </c>
      <c r="P39" s="1">
        <f>180000-70000</f>
        <v>110000</v>
      </c>
      <c r="Q39" s="1">
        <f>208000/2+42000</f>
        <v>146000</v>
      </c>
      <c r="R39" s="1">
        <f>251000/2+49000</f>
        <v>174500</v>
      </c>
      <c r="S39" s="1">
        <f>286000/2+54000</f>
        <v>197000</v>
      </c>
    </row>
    <row r="40" spans="1:19" ht="32.1" customHeight="1" x14ac:dyDescent="0.25">
      <c r="A40" s="31"/>
      <c r="B40" s="40" t="s">
        <v>118</v>
      </c>
      <c r="C40" s="40" t="s">
        <v>119</v>
      </c>
      <c r="D40" s="31"/>
      <c r="E40" s="31" t="s">
        <v>154</v>
      </c>
      <c r="F40" s="16">
        <v>100</v>
      </c>
      <c r="G40" s="42">
        <f>G39-100</f>
        <v>1100</v>
      </c>
      <c r="H40" s="41">
        <f t="shared" ref="H40:H41" si="0">G40/12</f>
        <v>91.666666666666671</v>
      </c>
      <c r="I40" s="31"/>
      <c r="J40" s="31"/>
      <c r="K40" s="31"/>
      <c r="N40" s="1" t="s">
        <v>150</v>
      </c>
      <c r="O40" s="5">
        <v>100</v>
      </c>
      <c r="P40" s="6">
        <v>200</v>
      </c>
      <c r="Q40" s="6">
        <v>300</v>
      </c>
      <c r="R40" s="7">
        <v>400</v>
      </c>
      <c r="S40" s="7">
        <v>500</v>
      </c>
    </row>
    <row r="41" spans="1:19" ht="32.1" customHeight="1" x14ac:dyDescent="0.25">
      <c r="A41" s="31"/>
      <c r="B41" s="12" t="s">
        <v>120</v>
      </c>
      <c r="C41" s="19">
        <f>G10</f>
        <v>62</v>
      </c>
      <c r="D41" s="31"/>
      <c r="E41" s="31"/>
      <c r="F41" s="16">
        <v>300</v>
      </c>
      <c r="G41" s="42">
        <f>G39+100</f>
        <v>1300</v>
      </c>
      <c r="H41" s="41">
        <f t="shared" si="0"/>
        <v>108.33333333333333</v>
      </c>
      <c r="I41" s="31"/>
      <c r="J41" s="31"/>
      <c r="K41" s="31"/>
      <c r="N41" s="1" t="s">
        <v>151</v>
      </c>
      <c r="O41" s="5" t="s">
        <v>144</v>
      </c>
      <c r="P41" s="6" t="s">
        <v>145</v>
      </c>
      <c r="Q41" s="6" t="s">
        <v>146</v>
      </c>
      <c r="R41" s="7" t="s">
        <v>147</v>
      </c>
      <c r="S41" s="7" t="s">
        <v>148</v>
      </c>
    </row>
    <row r="42" spans="1:19" ht="32.1" customHeight="1" x14ac:dyDescent="0.25">
      <c r="A42" s="31"/>
      <c r="B42" s="12" t="s">
        <v>121</v>
      </c>
      <c r="C42" s="19">
        <f>G22</f>
        <v>221</v>
      </c>
      <c r="D42" s="31"/>
      <c r="E42" s="31"/>
      <c r="F42" s="31"/>
      <c r="G42" s="31"/>
      <c r="H42" s="31"/>
      <c r="I42" s="31"/>
      <c r="J42" s="31"/>
      <c r="K42" s="31"/>
      <c r="N42" s="1" t="s">
        <v>153</v>
      </c>
      <c r="O42" s="1">
        <f>130000-25000</f>
        <v>105000</v>
      </c>
      <c r="P42" s="1">
        <f>180000-40000</f>
        <v>140000</v>
      </c>
      <c r="Q42" s="1">
        <f>250000-42000</f>
        <v>208000</v>
      </c>
      <c r="R42" s="1">
        <f>300000-49000</f>
        <v>251000</v>
      </c>
      <c r="S42" s="1">
        <f>340000-54000</f>
        <v>286000</v>
      </c>
    </row>
    <row r="43" spans="1:19" ht="32.1" customHeight="1" x14ac:dyDescent="0.25">
      <c r="A43" s="31"/>
      <c r="B43" s="12" t="s">
        <v>122</v>
      </c>
      <c r="C43" s="19">
        <f>G28</f>
        <v>750</v>
      </c>
      <c r="D43" s="31"/>
      <c r="E43" s="31"/>
      <c r="F43" s="43"/>
      <c r="G43" s="31"/>
      <c r="H43" s="31"/>
      <c r="I43" s="31"/>
      <c r="J43" s="31"/>
      <c r="K43" s="31"/>
      <c r="N43" s="1" t="s">
        <v>152</v>
      </c>
      <c r="O43" s="1">
        <f>O42-P42</f>
        <v>-35000</v>
      </c>
      <c r="P43" s="1">
        <f>P42-Q42</f>
        <v>-68000</v>
      </c>
      <c r="Q43" s="1">
        <f>Q42-R42</f>
        <v>-43000</v>
      </c>
      <c r="R43" s="1">
        <f>R42-S42</f>
        <v>-35000</v>
      </c>
    </row>
    <row r="44" spans="1:19" ht="32.1" customHeight="1" x14ac:dyDescent="0.25">
      <c r="A44" s="31"/>
      <c r="B44" s="12" t="s">
        <v>123</v>
      </c>
      <c r="C44" s="19">
        <v>0</v>
      </c>
      <c r="D44" s="31"/>
      <c r="E44" s="31"/>
      <c r="F44" s="31"/>
      <c r="G44" s="31"/>
      <c r="H44" s="31"/>
      <c r="I44" s="31"/>
      <c r="J44" s="31"/>
      <c r="K44" s="31"/>
    </row>
    <row r="45" spans="1:19" ht="32.1" customHeight="1" x14ac:dyDescent="0.25">
      <c r="A45" s="31"/>
      <c r="B45" s="12" t="s">
        <v>124</v>
      </c>
      <c r="C45" s="19">
        <f>G38</f>
        <v>167</v>
      </c>
      <c r="D45" s="31"/>
      <c r="E45" s="31"/>
      <c r="F45" s="31"/>
      <c r="G45" s="31"/>
      <c r="H45" s="31"/>
      <c r="I45" s="31"/>
      <c r="J45" s="31"/>
      <c r="K45" s="31"/>
    </row>
    <row r="46" spans="1:19" ht="32.1" customHeight="1" x14ac:dyDescent="0.25">
      <c r="A46" s="31"/>
      <c r="B46" s="21" t="s">
        <v>125</v>
      </c>
      <c r="C46" s="19">
        <f>SUM(C41:C45)</f>
        <v>1200</v>
      </c>
      <c r="D46" s="31"/>
      <c r="E46" s="31"/>
      <c r="F46" s="31"/>
      <c r="G46" s="31"/>
      <c r="H46" s="31"/>
      <c r="I46" s="31"/>
      <c r="J46" s="31"/>
      <c r="K46" s="31"/>
    </row>
    <row r="47" spans="1:19" ht="32.1" customHeight="1" x14ac:dyDescent="0.25">
      <c r="A47" s="31"/>
      <c r="B47" s="31"/>
      <c r="C47" s="31"/>
      <c r="D47" s="31"/>
      <c r="E47" s="31"/>
      <c r="F47" s="31"/>
      <c r="G47" s="31"/>
      <c r="H47" s="31"/>
      <c r="I47" s="17"/>
      <c r="J47" s="31"/>
      <c r="K47" s="31"/>
    </row>
    <row r="48" spans="1:19" ht="32.1" customHeight="1" x14ac:dyDescent="0.25">
      <c r="A48" s="31"/>
      <c r="B48" s="31"/>
      <c r="C48" s="31"/>
      <c r="D48" s="31"/>
      <c r="E48" s="31"/>
      <c r="F48" s="31"/>
      <c r="G48" s="31"/>
      <c r="H48" s="31"/>
      <c r="I48" s="17"/>
      <c r="J48" s="31"/>
      <c r="K48" s="31"/>
    </row>
    <row r="49" spans="9:9" ht="32.1" customHeight="1" x14ac:dyDescent="0.25">
      <c r="I49" s="18"/>
    </row>
  </sheetData>
  <mergeCells count="40">
    <mergeCell ref="F37:F38"/>
    <mergeCell ref="F9:F10"/>
    <mergeCell ref="C21:C22"/>
    <mergeCell ref="E21:E22"/>
    <mergeCell ref="F21:F22"/>
    <mergeCell ref="A11:A22"/>
    <mergeCell ref="B11:B12"/>
    <mergeCell ref="E4:E5"/>
    <mergeCell ref="D4:D5"/>
    <mergeCell ref="C9:C10"/>
    <mergeCell ref="A3:A10"/>
    <mergeCell ref="B6:B10"/>
    <mergeCell ref="D8:D10"/>
    <mergeCell ref="E8:E10"/>
    <mergeCell ref="B3:B5"/>
    <mergeCell ref="D19:D22"/>
    <mergeCell ref="E19:E20"/>
    <mergeCell ref="E14:E15"/>
    <mergeCell ref="B18:B22"/>
    <mergeCell ref="B13:B17"/>
    <mergeCell ref="A23:A28"/>
    <mergeCell ref="F27:F28"/>
    <mergeCell ref="A29:A32"/>
    <mergeCell ref="B29:B32"/>
    <mergeCell ref="C31:C32"/>
    <mergeCell ref="D29:D32"/>
    <mergeCell ref="E31:E32"/>
    <mergeCell ref="F31:F32"/>
    <mergeCell ref="B26:B28"/>
    <mergeCell ref="C27:C28"/>
    <mergeCell ref="D27:D28"/>
    <mergeCell ref="E27:E28"/>
    <mergeCell ref="E23:E24"/>
    <mergeCell ref="B23:B25"/>
    <mergeCell ref="D23:D24"/>
    <mergeCell ref="A33:A38"/>
    <mergeCell ref="B34:B38"/>
    <mergeCell ref="C37:C38"/>
    <mergeCell ref="D36:D38"/>
    <mergeCell ref="E33:E38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G1" sqref="G1"/>
    </sheetView>
  </sheetViews>
  <sheetFormatPr baseColWidth="10" defaultRowHeight="15.75" x14ac:dyDescent="0.25"/>
  <cols>
    <col min="2" max="7" width="1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Lore</cp:lastModifiedBy>
  <dcterms:created xsi:type="dcterms:W3CDTF">2018-03-20T14:14:58Z</dcterms:created>
  <dcterms:modified xsi:type="dcterms:W3CDTF">2018-06-21T14:03:31Z</dcterms:modified>
</cp:coreProperties>
</file>