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5580" windowHeight="14440" tabRatio="500" activeTab="1"/>
  </bookViews>
  <sheets>
    <sheet name="Hoja1" sheetId="1" r:id="rId1"/>
    <sheet name="Hoja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17" i="2" l="1"/>
  <c r="J100" i="2"/>
  <c r="J83" i="2"/>
  <c r="J66" i="2"/>
  <c r="J42" i="2"/>
  <c r="K29" i="1"/>
  <c r="H105" i="2"/>
  <c r="I105" i="2"/>
  <c r="J105" i="2"/>
  <c r="K105" i="2"/>
  <c r="J116" i="2"/>
  <c r="J113" i="2"/>
  <c r="J115" i="2"/>
  <c r="I115" i="2"/>
  <c r="L105" i="2"/>
  <c r="H88" i="2"/>
  <c r="I88" i="2"/>
  <c r="J88" i="2"/>
  <c r="K88" i="2"/>
  <c r="J99" i="2"/>
  <c r="J96" i="2"/>
  <c r="J98" i="2"/>
  <c r="I98" i="2"/>
  <c r="L88" i="2"/>
  <c r="H71" i="2"/>
  <c r="I71" i="2"/>
  <c r="J71" i="2"/>
  <c r="K71" i="2"/>
  <c r="J82" i="2"/>
  <c r="J79" i="2"/>
  <c r="J81" i="2"/>
  <c r="I81" i="2"/>
  <c r="L71" i="2"/>
  <c r="J62" i="2"/>
  <c r="K54" i="2"/>
  <c r="I54" i="2"/>
  <c r="H54" i="2"/>
  <c r="J54" i="2"/>
  <c r="J65" i="2"/>
  <c r="P33" i="2"/>
  <c r="N33" i="2"/>
  <c r="Q33" i="2"/>
  <c r="J64" i="2"/>
  <c r="I64" i="2"/>
  <c r="L54" i="2"/>
  <c r="J48" i="2"/>
  <c r="I48" i="2"/>
  <c r="J38" i="2"/>
  <c r="Q27" i="1"/>
  <c r="E43" i="2"/>
  <c r="M33" i="2"/>
  <c r="J40" i="2"/>
  <c r="E48" i="2"/>
  <c r="E51" i="2"/>
  <c r="E54" i="2"/>
  <c r="E24" i="2"/>
  <c r="E32" i="2"/>
  <c r="E35" i="2"/>
  <c r="E56" i="2"/>
  <c r="D43" i="2"/>
  <c r="D51" i="2"/>
  <c r="D54" i="2"/>
  <c r="J29" i="2"/>
  <c r="I40" i="2"/>
  <c r="D24" i="2"/>
  <c r="D32" i="2"/>
  <c r="D35" i="2"/>
  <c r="I29" i="2"/>
  <c r="O33" i="2"/>
  <c r="J38" i="1"/>
  <c r="J40" i="1"/>
  <c r="E48" i="1"/>
  <c r="E51" i="1"/>
  <c r="E54" i="1"/>
  <c r="E56" i="1"/>
  <c r="E43" i="1"/>
  <c r="D43" i="1"/>
  <c r="D51" i="1"/>
  <c r="D54" i="1"/>
  <c r="M27" i="1"/>
  <c r="P27" i="1"/>
  <c r="J29" i="1"/>
  <c r="J42" i="1"/>
  <c r="I40" i="1"/>
  <c r="O27" i="1"/>
  <c r="N27" i="1"/>
  <c r="I29" i="1"/>
  <c r="E24" i="1"/>
  <c r="E32" i="1"/>
  <c r="E35" i="1"/>
  <c r="D24" i="1"/>
  <c r="D32" i="1"/>
  <c r="D35" i="1"/>
</calcChain>
</file>

<file path=xl/sharedStrings.xml><?xml version="1.0" encoding="utf-8"?>
<sst xmlns="http://schemas.openxmlformats.org/spreadsheetml/2006/main" count="217" uniqueCount="59">
  <si>
    <t>HUESITOS</t>
  </si>
  <si>
    <t>PRODUCTOS MIMMA</t>
  </si>
  <si>
    <t>CARNITAS</t>
  </si>
  <si>
    <t>CROOKIES</t>
  </si>
  <si>
    <t>%</t>
  </si>
  <si>
    <t>anexo 8</t>
  </si>
  <si>
    <t>CANTIDAD</t>
  </si>
  <si>
    <t>VALOR</t>
  </si>
  <si>
    <t>LINEA ANIMAL MEDICAMENTOS</t>
  </si>
  <si>
    <t>LINEA ANIMAL VACUNAS</t>
  </si>
  <si>
    <t>BIODINAMICA</t>
  </si>
  <si>
    <t>INSTANTANEOS</t>
  </si>
  <si>
    <t>MIMMA</t>
  </si>
  <si>
    <t>RISLON</t>
  </si>
  <si>
    <t>TOTAL LINEA CONSUMO</t>
  </si>
  <si>
    <t>TOTAL VENTAS</t>
  </si>
  <si>
    <t>VENTAS ENERO A JUNIO 2013</t>
  </si>
  <si>
    <t>TOTAL LINEA NAIMAL</t>
  </si>
  <si>
    <t>CONFITERIA-CHOCOLATES</t>
  </si>
  <si>
    <t>CROOKIES PEREJIL CJ 12 UN X 300 GRS</t>
  </si>
  <si>
    <t>CROOKIES ALBAHACA CJ 12 UN X 300 GRS</t>
  </si>
  <si>
    <t>CARNITAS GATOS FDAS X 100 GR0024</t>
  </si>
  <si>
    <t>CARNITAS PERROS FDAS X 100 GR0024</t>
  </si>
  <si>
    <t>HUESITOS CAJA X 12 UN</t>
  </si>
  <si>
    <t>LINEA MIMMA (45% RENTABILIDAD)</t>
  </si>
  <si>
    <t>COSTO</t>
  </si>
  <si>
    <t>PVP</t>
  </si>
  <si>
    <t>GANANCIA ACTUAL (45%)</t>
  </si>
  <si>
    <t>GANANCIA ESPERADA (45%+15%)</t>
  </si>
  <si>
    <t>NUEVO PVP ACONSEJABLE</t>
  </si>
  <si>
    <t>PROYECCION VENTAS SEMESTRE SIGUIENTE</t>
  </si>
  <si>
    <t>LINEA MIMMA (45%+15% RENTABILIDAD)</t>
  </si>
  <si>
    <t>RENTABILIDAD</t>
  </si>
  <si>
    <t>VENTAS SEMESTRE SIGUIENTE</t>
  </si>
  <si>
    <t>36,6% INTERESADOS</t>
  </si>
  <si>
    <t>63,4% NORMALES</t>
  </si>
  <si>
    <t>LINEA MIMMA (45%+15% RENTABILIDAD PARA EL 100% DE INTERESADOS)</t>
  </si>
  <si>
    <t>VALOR AUMENTADO</t>
  </si>
  <si>
    <t>CANTIDADES</t>
  </si>
  <si>
    <t>VALOR NORMAL</t>
  </si>
  <si>
    <t>LINEA MIMMA (45%+15% RENTABILIDAD PARA EL 20% DE INTERESADOS)</t>
  </si>
  <si>
    <t>DIFERENCIA (15% EXTRA)</t>
  </si>
  <si>
    <t>DONACION</t>
  </si>
  <si>
    <t>PARA LA EMPRESA</t>
  </si>
  <si>
    <t>VENTAS PROXIMO SEMESTRE (ESCENARIOS)</t>
  </si>
  <si>
    <t>ESCENARIO 1:</t>
  </si>
  <si>
    <t xml:space="preserve"> 80% DEL 36,6% A ACCION SOCIAL y 20% A LA EMPRESA</t>
  </si>
  <si>
    <t>ESCENARIO 2:</t>
  </si>
  <si>
    <t xml:space="preserve"> 60% DEL 36,6% A ACCION SOCIAL y 40% A LA EMPRESA</t>
  </si>
  <si>
    <t>ESCENARIO 3:</t>
  </si>
  <si>
    <t xml:space="preserve"> 40% DEL 36,6% A ACCION SOCIAL y 60% A LA EMPRESA</t>
  </si>
  <si>
    <t>LINEA MIMMA (45%+15% RENTABILIDAD PARA EL 40% DE INTERESADOS)</t>
  </si>
  <si>
    <t>LINEA MIMMA (45%+15% RENTABILIDAD PARA EL 60% DE INTERESADOS)</t>
  </si>
  <si>
    <t>ESCENARIO 4:</t>
  </si>
  <si>
    <t xml:space="preserve"> 20% DEL 36,6% A ACCION SOCIAL y 80% A LA EMPRESA</t>
  </si>
  <si>
    <t>LINEA MIMMA (45%+15% RENTABILIDAD PARA EL 80% DE INTERESADOS)</t>
  </si>
  <si>
    <t>ESCENARIOS</t>
  </si>
  <si>
    <t>A.S.</t>
  </si>
  <si>
    <t>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</si>
</sst>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$&quot;* #,##0.00_ ;_ &quot;$&quot;* \-#,##0.00_ ;_ &quot;$&quot;* &quot;-&quot;??_ ;_ @_ 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0" fontId="4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0" fontId="4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2" fontId="5" fillId="0" borderId="8" xfId="0" applyNumberFormat="1" applyFont="1" applyBorder="1" applyAlignment="1">
      <alignment horizontal="center"/>
    </xf>
    <xf numFmtId="44" fontId="5" fillId="0" borderId="13" xfId="3" applyFont="1" applyBorder="1" applyAlignment="1">
      <alignment horizontal="center"/>
    </xf>
    <xf numFmtId="2" fontId="5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/>
    <xf numFmtId="0" fontId="4" fillId="0" borderId="22" xfId="0" applyFont="1" applyBorder="1" applyAlignment="1">
      <alignment horizontal="center"/>
    </xf>
    <xf numFmtId="9" fontId="4" fillId="0" borderId="31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2" fontId="4" fillId="0" borderId="8" xfId="0" applyNumberFormat="1" applyFont="1" applyBorder="1" applyAlignment="1">
      <alignment horizontal="center"/>
    </xf>
    <xf numFmtId="44" fontId="4" fillId="0" borderId="13" xfId="3" applyFont="1" applyBorder="1" applyAlignment="1">
      <alignment horizontal="center"/>
    </xf>
    <xf numFmtId="0" fontId="5" fillId="0" borderId="12" xfId="0" applyFont="1" applyBorder="1"/>
    <xf numFmtId="44" fontId="5" fillId="0" borderId="22" xfId="3" applyFont="1" applyBorder="1" applyAlignment="1">
      <alignment horizontal="center"/>
    </xf>
    <xf numFmtId="44" fontId="5" fillId="0" borderId="32" xfId="3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5" fillId="3" borderId="12" xfId="0" applyFont="1" applyFill="1" applyBorder="1"/>
    <xf numFmtId="2" fontId="5" fillId="3" borderId="8" xfId="0" applyNumberFormat="1" applyFont="1" applyFill="1" applyBorder="1" applyAlignment="1">
      <alignment horizontal="center"/>
    </xf>
    <xf numFmtId="44" fontId="5" fillId="3" borderId="22" xfId="3" applyFont="1" applyFill="1" applyBorder="1" applyAlignment="1">
      <alignment horizontal="center"/>
    </xf>
    <xf numFmtId="44" fontId="5" fillId="3" borderId="32" xfId="3" applyFont="1" applyFill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left"/>
    </xf>
    <xf numFmtId="2" fontId="5" fillId="2" borderId="8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4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44" fontId="4" fillId="2" borderId="23" xfId="3" applyFont="1" applyFill="1" applyBorder="1" applyAlignment="1">
      <alignment horizontal="center"/>
    </xf>
    <xf numFmtId="44" fontId="4" fillId="2" borderId="33" xfId="3" applyFont="1" applyFill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44" fontId="5" fillId="0" borderId="0" xfId="3" applyFont="1" applyBorder="1" applyAlignment="1">
      <alignment horizontal="center"/>
    </xf>
    <xf numFmtId="44" fontId="5" fillId="3" borderId="13" xfId="3" applyFont="1" applyFill="1" applyBorder="1" applyAlignment="1">
      <alignment horizontal="center"/>
    </xf>
    <xf numFmtId="44" fontId="5" fillId="0" borderId="0" xfId="3" applyFont="1" applyFill="1" applyBorder="1" applyAlignment="1">
      <alignment horizontal="center"/>
    </xf>
    <xf numFmtId="44" fontId="4" fillId="2" borderId="16" xfId="3" applyFont="1" applyFill="1" applyBorder="1" applyAlignment="1">
      <alignment horizontal="center"/>
    </xf>
    <xf numFmtId="44" fontId="4" fillId="0" borderId="0" xfId="3" applyFont="1" applyFill="1" applyBorder="1" applyAlignment="1">
      <alignment horizontal="center"/>
    </xf>
    <xf numFmtId="0" fontId="5" fillId="0" borderId="0" xfId="0" applyFont="1" applyFill="1"/>
    <xf numFmtId="0" fontId="4" fillId="2" borderId="20" xfId="0" applyFont="1" applyFill="1" applyBorder="1"/>
    <xf numFmtId="10" fontId="4" fillId="2" borderId="21" xfId="4" applyNumberFormat="1" applyFont="1" applyFill="1" applyBorder="1"/>
    <xf numFmtId="9" fontId="4" fillId="0" borderId="0" xfId="4" applyFont="1" applyFill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9" fontId="4" fillId="0" borderId="12" xfId="0" applyNumberFormat="1" applyFont="1" applyBorder="1" applyAlignment="1">
      <alignment horizontal="center"/>
    </xf>
    <xf numFmtId="9" fontId="4" fillId="0" borderId="8" xfId="0" applyNumberFormat="1" applyFont="1" applyBorder="1" applyAlignment="1">
      <alignment horizontal="center"/>
    </xf>
    <xf numFmtId="9" fontId="4" fillId="0" borderId="13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44" fontId="5" fillId="0" borderId="12" xfId="3" applyFont="1" applyBorder="1"/>
    <xf numFmtId="44" fontId="5" fillId="0" borderId="8" xfId="3" applyFont="1" applyBorder="1"/>
    <xf numFmtId="1" fontId="5" fillId="3" borderId="8" xfId="0" applyNumberFormat="1" applyFont="1" applyFill="1" applyBorder="1" applyAlignment="1">
      <alignment horizontal="center"/>
    </xf>
    <xf numFmtId="44" fontId="5" fillId="3" borderId="12" xfId="3" applyFont="1" applyFill="1" applyBorder="1"/>
    <xf numFmtId="44" fontId="5" fillId="3" borderId="8" xfId="3" applyFont="1" applyFill="1" applyBorder="1"/>
    <xf numFmtId="1" fontId="5" fillId="2" borderId="8" xfId="0" applyNumberFormat="1" applyFont="1" applyFill="1" applyBorder="1" applyAlignment="1">
      <alignment horizontal="center"/>
    </xf>
    <xf numFmtId="44" fontId="5" fillId="2" borderId="13" xfId="3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44" fontId="4" fillId="2" borderId="14" xfId="3" applyFont="1" applyFill="1" applyBorder="1"/>
    <xf numFmtId="44" fontId="4" fillId="2" borderId="15" xfId="3" applyFont="1" applyFill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5" fillId="0" borderId="14" xfId="3" applyFont="1" applyBorder="1" applyAlignment="1">
      <alignment horizontal="center"/>
    </xf>
    <xf numFmtId="44" fontId="5" fillId="0" borderId="15" xfId="3" applyFont="1" applyBorder="1" applyAlignment="1">
      <alignment horizontal="center"/>
    </xf>
    <xf numFmtId="44" fontId="4" fillId="0" borderId="15" xfId="3" applyFont="1" applyBorder="1" applyAlignment="1">
      <alignment horizontal="center"/>
    </xf>
    <xf numFmtId="44" fontId="4" fillId="0" borderId="16" xfId="3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/>
    <xf numFmtId="1" fontId="4" fillId="0" borderId="8" xfId="0" applyNumberFormat="1" applyFont="1" applyBorder="1"/>
    <xf numFmtId="10" fontId="4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/>
    </xf>
    <xf numFmtId="2" fontId="5" fillId="0" borderId="8" xfId="0" applyNumberFormat="1" applyFont="1" applyBorder="1"/>
    <xf numFmtId="0" fontId="5" fillId="0" borderId="8" xfId="0" applyFont="1" applyBorder="1"/>
    <xf numFmtId="9" fontId="5" fillId="0" borderId="8" xfId="0" applyNumberFormat="1" applyFont="1" applyBorder="1"/>
    <xf numFmtId="0" fontId="4" fillId="2" borderId="27" xfId="0" applyFont="1" applyFill="1" applyBorder="1"/>
    <xf numFmtId="1" fontId="4" fillId="2" borderId="28" xfId="0" applyNumberFormat="1" applyFont="1" applyFill="1" applyBorder="1" applyAlignment="1">
      <alignment horizontal="center"/>
    </xf>
    <xf numFmtId="44" fontId="4" fillId="2" borderId="29" xfId="3" applyFont="1" applyFill="1" applyBorder="1" applyAlignment="1">
      <alignment horizontal="center"/>
    </xf>
    <xf numFmtId="0" fontId="4" fillId="2" borderId="34" xfId="0" applyFont="1" applyFill="1" applyBorder="1"/>
    <xf numFmtId="0" fontId="4" fillId="2" borderId="35" xfId="0" applyFont="1" applyFill="1" applyBorder="1"/>
    <xf numFmtId="44" fontId="4" fillId="2" borderId="36" xfId="3" applyFont="1" applyFill="1" applyBorder="1"/>
    <xf numFmtId="0" fontId="5" fillId="2" borderId="30" xfId="0" applyFont="1" applyFill="1" applyBorder="1"/>
    <xf numFmtId="0" fontId="4" fillId="2" borderId="30" xfId="0" applyFont="1" applyFill="1" applyBorder="1"/>
    <xf numFmtId="44" fontId="4" fillId="2" borderId="21" xfId="3" applyFont="1" applyFill="1" applyBorder="1"/>
    <xf numFmtId="10" fontId="5" fillId="0" borderId="0" xfId="4" applyNumberFormat="1" applyFont="1"/>
  </cellXfs>
  <cellStyles count="115">
    <cellStyle name="Hipervínculo" xfId="1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 visitado" xfId="2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Moneda" xfId="3" builtinId="4"/>
    <cellStyle name="Normal" xfId="0" builtinId="0"/>
    <cellStyle name="Porcentual" xfId="4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PRODUCTOS MIMMA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Hoja1!$C$5:$C$7</c:f>
              <c:strCache>
                <c:ptCount val="3"/>
                <c:pt idx="0">
                  <c:v>HUESITOS</c:v>
                </c:pt>
                <c:pt idx="1">
                  <c:v>CARNITAS</c:v>
                </c:pt>
                <c:pt idx="2">
                  <c:v>CROOKIES</c:v>
                </c:pt>
              </c:strCache>
            </c:strRef>
          </c:cat>
          <c:val>
            <c:numRef>
              <c:f>Hoja1!$D$5:$D$7</c:f>
              <c:numCache>
                <c:formatCode>0.00%</c:formatCode>
                <c:ptCount val="3"/>
                <c:pt idx="0">
                  <c:v>0.325</c:v>
                </c:pt>
                <c:pt idx="1">
                  <c:v>0.575</c:v>
                </c:pt>
                <c:pt idx="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Hoja2!$L$24:$L$28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39071.7586728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110840"/>
        <c:axId val="2070113832"/>
      </c:scatterChart>
      <c:valAx>
        <c:axId val="2070110840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113832"/>
        <c:crosses val="autoZero"/>
        <c:crossBetween val="midCat"/>
      </c:valAx>
      <c:valAx>
        <c:axId val="2070113832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701108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Hoja2!$M$24:$M$28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39491.5480092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139784"/>
        <c:axId val="2070142776"/>
      </c:scatterChart>
      <c:valAx>
        <c:axId val="2070139784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142776"/>
        <c:crosses val="autoZero"/>
        <c:crossBetween val="midCat"/>
      </c:valAx>
      <c:valAx>
        <c:axId val="2070142776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701397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Hoja2!$N$24:$N$28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39911.3373456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168872"/>
        <c:axId val="2070171864"/>
      </c:scatterChart>
      <c:valAx>
        <c:axId val="2070168872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171864"/>
        <c:crosses val="autoZero"/>
        <c:crossBetween val="midCat"/>
      </c:valAx>
      <c:valAx>
        <c:axId val="2070171864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701688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strRef>
              <c:f>Hoja1!$H$24:$H$28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801832"/>
        <c:axId val="2069804808"/>
      </c:scatterChart>
      <c:valAx>
        <c:axId val="2069801832"/>
        <c:scaling>
          <c:orientation val="minMax"/>
        </c:scaling>
        <c:delete val="0"/>
        <c:axPos val="b"/>
        <c:majorTickMark val="out"/>
        <c:minorTickMark val="none"/>
        <c:tickLblPos val="nextTo"/>
        <c:crossAx val="2069804808"/>
        <c:crosses val="autoZero"/>
        <c:crossBetween val="midCat"/>
      </c:valAx>
      <c:valAx>
        <c:axId val="2069804808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69801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strRef>
              <c:f>Hoja1!$H$35:$H$39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Hoja1!$J$35:$J$39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43967.00700000001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924536"/>
        <c:axId val="2068921320"/>
      </c:scatterChart>
      <c:valAx>
        <c:axId val="2068924536"/>
        <c:scaling>
          <c:orientation val="minMax"/>
        </c:scaling>
        <c:delete val="0"/>
        <c:axPos val="b"/>
        <c:majorTickMark val="out"/>
        <c:minorTickMark val="none"/>
        <c:tickLblPos val="nextTo"/>
        <c:crossAx val="2068921320"/>
        <c:crosses val="autoZero"/>
        <c:crossBetween val="midCat"/>
      </c:valAx>
      <c:valAx>
        <c:axId val="2068921320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68924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strRef>
              <c:f>Hoja1!$H$24:$H$28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ser>
          <c:idx val="1"/>
          <c:order val="1"/>
          <c:xVal>
            <c:strRef>
              <c:f>Hoja1!$H$24:$H$28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Hoja1!$K$24:$K$28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43967.01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894440"/>
        <c:axId val="2068891448"/>
      </c:scatterChart>
      <c:valAx>
        <c:axId val="2068894440"/>
        <c:scaling>
          <c:orientation val="minMax"/>
        </c:scaling>
        <c:delete val="0"/>
        <c:axPos val="b"/>
        <c:majorTickMark val="out"/>
        <c:minorTickMark val="none"/>
        <c:tickLblPos val="nextTo"/>
        <c:crossAx val="2068891448"/>
        <c:crosses val="autoZero"/>
        <c:crossBetween val="midCat"/>
      </c:valAx>
      <c:valAx>
        <c:axId val="2068891448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68894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PRODUCTOS MIMMA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Hoja1!$C$5:$C$7</c:f>
              <c:strCache>
                <c:ptCount val="3"/>
                <c:pt idx="0">
                  <c:v>HUESITOS</c:v>
                </c:pt>
                <c:pt idx="1">
                  <c:v>CARNITAS</c:v>
                </c:pt>
                <c:pt idx="2">
                  <c:v>CROOKIES</c:v>
                </c:pt>
              </c:strCache>
            </c:strRef>
          </c:cat>
          <c:val>
            <c:numRef>
              <c:f>Hoja1!$D$5:$D$7</c:f>
              <c:numCache>
                <c:formatCode>0.00%</c:formatCode>
                <c:ptCount val="3"/>
                <c:pt idx="0">
                  <c:v>0.325</c:v>
                </c:pt>
                <c:pt idx="1">
                  <c:v>0.575</c:v>
                </c:pt>
                <c:pt idx="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strRef>
              <c:f>Hoja1!$H$24:$H$28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997176"/>
        <c:axId val="2070000152"/>
      </c:scatterChart>
      <c:valAx>
        <c:axId val="2069997176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000152"/>
        <c:crosses val="autoZero"/>
        <c:crossBetween val="midCat"/>
      </c:valAx>
      <c:valAx>
        <c:axId val="2070000152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69997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strRef>
              <c:f>Hoja1!$H$35:$H$39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Hoja1!$J$35:$J$39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43967.00700000001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022632"/>
        <c:axId val="2070025608"/>
      </c:scatterChart>
      <c:valAx>
        <c:axId val="2070022632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025608"/>
        <c:crosses val="autoZero"/>
        <c:crossBetween val="midCat"/>
      </c:valAx>
      <c:valAx>
        <c:axId val="2070025608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700226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strRef>
              <c:f>Hoja1!$H$24:$H$28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ser>
          <c:idx val="1"/>
          <c:order val="1"/>
          <c:xVal>
            <c:strRef>
              <c:f>Hoja1!$H$24:$H$28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Hoja1!$K$24:$K$28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43967.01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051752"/>
        <c:axId val="2070054744"/>
      </c:scatterChart>
      <c:valAx>
        <c:axId val="2070051752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054744"/>
        <c:crosses val="autoZero"/>
        <c:crossBetween val="midCat"/>
      </c:valAx>
      <c:valAx>
        <c:axId val="2070054744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700517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Hoja2!$J$24:$J$28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38232.18</c:v>
                </c:pt>
                <c:pt idx="4">
                  <c:v>6908.19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strRef>
              <c:f>Hoja2!$H$24:$H$28</c:f>
              <c:strCache>
                <c:ptCount val="5"/>
                <c:pt idx="0">
                  <c:v>CROOKIES ALBAHACA CJ 12 UN X 300 GRS</c:v>
                </c:pt>
                <c:pt idx="1">
                  <c:v>CROOKIES PEREJIL CJ 12 UN X 300 GRS</c:v>
                </c:pt>
                <c:pt idx="2">
                  <c:v>CARNITAS GATOS FDAS X 100 GR0024</c:v>
                </c:pt>
                <c:pt idx="3">
                  <c:v>CARNITAS PERROS FDAS X 100 GR0024</c:v>
                </c:pt>
                <c:pt idx="4">
                  <c:v>HUESITOS CAJA X 12 UN</c:v>
                </c:pt>
              </c:strCache>
            </c:strRef>
          </c:xVal>
          <c:yVal>
            <c:numRef>
              <c:f>Hoja2!$K$24:$K$28</c:f>
              <c:numCache>
                <c:formatCode>_("$"* #,##0.00_);_("$"* \(#,##0.00\);_("$"* "-"??_);_(@_)</c:formatCode>
                <c:ptCount val="5"/>
                <c:pt idx="0">
                  <c:v>11546.99</c:v>
                </c:pt>
                <c:pt idx="1">
                  <c:v>14407.89</c:v>
                </c:pt>
                <c:pt idx="2">
                  <c:v>4476.85</c:v>
                </c:pt>
                <c:pt idx="3">
                  <c:v>38651.9693364</c:v>
                </c:pt>
                <c:pt idx="4">
                  <c:v>6908.19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080392"/>
        <c:axId val="2070083384"/>
      </c:scatterChart>
      <c:valAx>
        <c:axId val="2070080392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083384"/>
        <c:crosses val="autoZero"/>
        <c:crossBetween val="midCat"/>
      </c:valAx>
      <c:valAx>
        <c:axId val="2070083384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070080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4" Type="http://schemas.openxmlformats.org/officeDocument/2006/relationships/chart" Target="../charts/chart8.xml"/><Relationship Id="rId5" Type="http://schemas.openxmlformats.org/officeDocument/2006/relationships/chart" Target="../charts/chart9.xml"/><Relationship Id="rId6" Type="http://schemas.openxmlformats.org/officeDocument/2006/relationships/chart" Target="../charts/chart10.xml"/><Relationship Id="rId7" Type="http://schemas.openxmlformats.org/officeDocument/2006/relationships/chart" Target="../charts/chart11.xml"/><Relationship Id="rId8" Type="http://schemas.openxmlformats.org/officeDocument/2006/relationships/chart" Target="../charts/chart12.xml"/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622300</xdr:colOff>
      <xdr:row>1</xdr:row>
      <xdr:rowOff>31750</xdr:rowOff>
    </xdr:from>
    <xdr:to>
      <xdr:col>11</xdr:col>
      <xdr:colOff>241300</xdr:colOff>
      <xdr:row>15</xdr:row>
      <xdr:rowOff>69850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361950</xdr:colOff>
      <xdr:row>27</xdr:row>
      <xdr:rowOff>146050</xdr:rowOff>
    </xdr:from>
    <xdr:to>
      <xdr:col>15</xdr:col>
      <xdr:colOff>768350</xdr:colOff>
      <xdr:row>41</xdr:row>
      <xdr:rowOff>158750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1631950</xdr:colOff>
      <xdr:row>27</xdr:row>
      <xdr:rowOff>171450</xdr:rowOff>
    </xdr:from>
    <xdr:to>
      <xdr:col>19</xdr:col>
      <xdr:colOff>628650</xdr:colOff>
      <xdr:row>41</xdr:row>
      <xdr:rowOff>184150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171450</xdr:colOff>
      <xdr:row>44</xdr:row>
      <xdr:rowOff>31750</xdr:rowOff>
    </xdr:from>
    <xdr:to>
      <xdr:col>16</xdr:col>
      <xdr:colOff>869950</xdr:colOff>
      <xdr:row>58</xdr:row>
      <xdr:rowOff>107950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622300</xdr:colOff>
      <xdr:row>1</xdr:row>
      <xdr:rowOff>31750</xdr:rowOff>
    </xdr:from>
    <xdr:to>
      <xdr:col>11</xdr:col>
      <xdr:colOff>241300</xdr:colOff>
      <xdr:row>15</xdr:row>
      <xdr:rowOff>69850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19050</xdr:colOff>
      <xdr:row>33</xdr:row>
      <xdr:rowOff>146050</xdr:rowOff>
    </xdr:from>
    <xdr:to>
      <xdr:col>15</xdr:col>
      <xdr:colOff>1250950</xdr:colOff>
      <xdr:row>47</xdr:row>
      <xdr:rowOff>171450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1517650</xdr:colOff>
      <xdr:row>33</xdr:row>
      <xdr:rowOff>158750</xdr:rowOff>
    </xdr:from>
    <xdr:to>
      <xdr:col>19</xdr:col>
      <xdr:colOff>514350</xdr:colOff>
      <xdr:row>47</xdr:row>
      <xdr:rowOff>184150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768350</xdr:colOff>
      <xdr:row>33</xdr:row>
      <xdr:rowOff>171450</xdr:rowOff>
    </xdr:from>
    <xdr:to>
      <xdr:col>25</xdr:col>
      <xdr:colOff>387350</xdr:colOff>
      <xdr:row>48</xdr:row>
      <xdr:rowOff>31750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260350</xdr:colOff>
      <xdr:row>54</xdr:row>
      <xdr:rowOff>95250</xdr:rowOff>
    </xdr:from>
    <xdr:to>
      <xdr:col>15</xdr:col>
      <xdr:colOff>647700</xdr:colOff>
      <xdr:row>66</xdr:row>
      <xdr:rowOff>88900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234950</xdr:colOff>
      <xdr:row>71</xdr:row>
      <xdr:rowOff>120650</xdr:rowOff>
    </xdr:from>
    <xdr:to>
      <xdr:col>15</xdr:col>
      <xdr:colOff>685800</xdr:colOff>
      <xdr:row>83</xdr:row>
      <xdr:rowOff>25400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247650</xdr:colOff>
      <xdr:row>88</xdr:row>
      <xdr:rowOff>57150</xdr:rowOff>
    </xdr:from>
    <xdr:to>
      <xdr:col>15</xdr:col>
      <xdr:colOff>812800</xdr:colOff>
      <xdr:row>100</xdr:row>
      <xdr:rowOff>50800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273050</xdr:colOff>
      <xdr:row>105</xdr:row>
      <xdr:rowOff>133350</xdr:rowOff>
    </xdr:from>
    <xdr:to>
      <xdr:col>15</xdr:col>
      <xdr:colOff>838200</xdr:colOff>
      <xdr:row>117</xdr:row>
      <xdr:rowOff>114300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opLeftCell="G27" workbookViewId="0">
      <selection activeCell="G27" sqref="A1:XFD1048576"/>
    </sheetView>
  </sheetViews>
  <sheetFormatPr baseColWidth="10" defaultRowHeight="15" x14ac:dyDescent="0"/>
  <cols>
    <col min="1" max="2" width="10.83203125" style="2"/>
    <col min="3" max="3" width="27.33203125" style="2" bestFit="1" customWidth="1"/>
    <col min="4" max="4" width="13.33203125" style="2" bestFit="1" customWidth="1"/>
    <col min="5" max="5" width="12.1640625" style="2" bestFit="1" customWidth="1"/>
    <col min="6" max="7" width="10.83203125" style="2"/>
    <col min="8" max="8" width="35.1640625" style="2" bestFit="1" customWidth="1"/>
    <col min="9" max="9" width="13.33203125" style="2" bestFit="1" customWidth="1"/>
    <col min="10" max="10" width="11.1640625" style="2" bestFit="1" customWidth="1"/>
    <col min="11" max="11" width="11.1640625" style="2" customWidth="1"/>
    <col min="12" max="14" width="10.83203125" style="2"/>
    <col min="15" max="15" width="22.1640625" style="2" bestFit="1" customWidth="1"/>
    <col min="16" max="16" width="28.6640625" style="2" bestFit="1" customWidth="1"/>
    <col min="17" max="17" width="22.83203125" style="2" bestFit="1" customWidth="1"/>
    <col min="18" max="16384" width="10.83203125" style="2"/>
  </cols>
  <sheetData>
    <row r="1" spans="1:4" ht="16" thickBot="1">
      <c r="A1" s="1" t="s">
        <v>5</v>
      </c>
    </row>
    <row r="2" spans="1:4" ht="16" thickBot="1">
      <c r="C2" s="3" t="s">
        <v>1</v>
      </c>
      <c r="D2" s="4"/>
    </row>
    <row r="3" spans="1:4" ht="16" thickBot="1">
      <c r="C3" s="5"/>
      <c r="D3" s="6"/>
    </row>
    <row r="4" spans="1:4">
      <c r="C4" s="7"/>
      <c r="D4" s="7" t="s">
        <v>4</v>
      </c>
    </row>
    <row r="5" spans="1:4">
      <c r="C5" s="8" t="s">
        <v>0</v>
      </c>
      <c r="D5" s="9">
        <v>0.32500000000000001</v>
      </c>
    </row>
    <row r="6" spans="1:4">
      <c r="C6" s="8" t="s">
        <v>2</v>
      </c>
      <c r="D6" s="9">
        <v>0.57499999999999996</v>
      </c>
    </row>
    <row r="7" spans="1:4" ht="16" thickBot="1">
      <c r="C7" s="10" t="s">
        <v>3</v>
      </c>
      <c r="D7" s="11">
        <v>0.1</v>
      </c>
    </row>
    <row r="19" spans="3:17" ht="16" thickBot="1"/>
    <row r="20" spans="3:17" ht="16" thickBot="1">
      <c r="C20" s="12" t="s">
        <v>16</v>
      </c>
      <c r="D20" s="13"/>
      <c r="E20" s="14"/>
    </row>
    <row r="21" spans="3:17">
      <c r="C21" s="15"/>
      <c r="D21" s="16" t="s">
        <v>6</v>
      </c>
      <c r="E21" s="17" t="s">
        <v>7</v>
      </c>
      <c r="H21" s="18" t="s">
        <v>16</v>
      </c>
      <c r="I21" s="19"/>
      <c r="J21" s="20"/>
      <c r="K21" s="21"/>
    </row>
    <row r="22" spans="3:17" ht="16" thickBot="1">
      <c r="C22" s="22" t="s">
        <v>8</v>
      </c>
      <c r="D22" s="23">
        <v>4255</v>
      </c>
      <c r="E22" s="24">
        <v>149840.4</v>
      </c>
      <c r="F22" s="25"/>
      <c r="H22" s="26" t="s">
        <v>24</v>
      </c>
      <c r="I22" s="27"/>
      <c r="J22" s="28"/>
      <c r="K22" s="21"/>
    </row>
    <row r="23" spans="3:17">
      <c r="C23" s="22" t="s">
        <v>9</v>
      </c>
      <c r="D23" s="23">
        <v>3333</v>
      </c>
      <c r="E23" s="24">
        <v>170820.48000000001</v>
      </c>
      <c r="F23" s="25"/>
      <c r="H23" s="29"/>
      <c r="I23" s="16" t="s">
        <v>6</v>
      </c>
      <c r="J23" s="30" t="s">
        <v>7</v>
      </c>
      <c r="K23" s="31">
        <v>1</v>
      </c>
    </row>
    <row r="24" spans="3:17">
      <c r="C24" s="32" t="s">
        <v>17</v>
      </c>
      <c r="D24" s="33">
        <f>SUM(D22:D23)</f>
        <v>7588</v>
      </c>
      <c r="E24" s="34">
        <f>SUM(E22:E23)</f>
        <v>320660.88</v>
      </c>
      <c r="H24" s="35" t="s">
        <v>20</v>
      </c>
      <c r="I24" s="23">
        <v>495.33</v>
      </c>
      <c r="J24" s="36">
        <v>11546.99</v>
      </c>
      <c r="K24" s="37">
        <v>11546.99</v>
      </c>
    </row>
    <row r="25" spans="3:17" ht="16" thickBot="1">
      <c r="C25" s="38"/>
      <c r="D25" s="39"/>
      <c r="E25" s="6"/>
      <c r="H25" s="35" t="s">
        <v>19</v>
      </c>
      <c r="I25" s="23">
        <v>620.83000000000004</v>
      </c>
      <c r="J25" s="36">
        <v>14407.89</v>
      </c>
      <c r="K25" s="37">
        <v>14407.89</v>
      </c>
    </row>
    <row r="26" spans="3:17">
      <c r="C26" s="38"/>
      <c r="D26" s="16" t="s">
        <v>6</v>
      </c>
      <c r="E26" s="17" t="s">
        <v>7</v>
      </c>
      <c r="H26" s="35" t="s">
        <v>21</v>
      </c>
      <c r="I26" s="23">
        <v>2686</v>
      </c>
      <c r="J26" s="36">
        <v>4476.8500000000004</v>
      </c>
      <c r="K26" s="37">
        <v>4476.8500000000004</v>
      </c>
      <c r="M26" s="40" t="s">
        <v>26</v>
      </c>
      <c r="N26" s="41" t="s">
        <v>25</v>
      </c>
      <c r="O26" s="41" t="s">
        <v>27</v>
      </c>
      <c r="P26" s="42" t="s">
        <v>28</v>
      </c>
      <c r="Q26" s="43" t="s">
        <v>29</v>
      </c>
    </row>
    <row r="27" spans="3:17" ht="16" thickBot="1">
      <c r="C27" s="22" t="s">
        <v>10</v>
      </c>
      <c r="D27" s="23">
        <v>3076</v>
      </c>
      <c r="E27" s="44">
        <v>49654.38</v>
      </c>
      <c r="F27" s="25"/>
      <c r="H27" s="45" t="s">
        <v>22</v>
      </c>
      <c r="I27" s="46">
        <v>22456</v>
      </c>
      <c r="J27" s="47">
        <v>38232.18</v>
      </c>
      <c r="K27" s="48">
        <v>43967.01</v>
      </c>
      <c r="M27" s="49">
        <f>+J27/I27</f>
        <v>1.7025374064837906</v>
      </c>
      <c r="N27" s="50">
        <f>+M27*0.55</f>
        <v>0.93639557356608494</v>
      </c>
      <c r="O27" s="50">
        <f>+M27*0.45</f>
        <v>0.76614183291770577</v>
      </c>
      <c r="P27" s="51">
        <f>+M27*0.6</f>
        <v>1.0215224438902744</v>
      </c>
      <c r="Q27" s="52">
        <f>+P27+N27</f>
        <v>1.9579180174563593</v>
      </c>
    </row>
    <row r="28" spans="3:17">
      <c r="C28" s="22" t="s">
        <v>11</v>
      </c>
      <c r="D28" s="23">
        <v>72</v>
      </c>
      <c r="E28" s="44">
        <v>276.93</v>
      </c>
      <c r="F28" s="25"/>
      <c r="H28" s="35" t="s">
        <v>23</v>
      </c>
      <c r="I28" s="23">
        <v>308.66000000000003</v>
      </c>
      <c r="J28" s="36">
        <v>6908.19</v>
      </c>
      <c r="K28" s="37">
        <v>6908.19</v>
      </c>
    </row>
    <row r="29" spans="3:17" ht="16" thickBot="1">
      <c r="C29" s="53" t="s">
        <v>12</v>
      </c>
      <c r="D29" s="54">
        <v>26566.82</v>
      </c>
      <c r="E29" s="55">
        <v>75572.100000000006</v>
      </c>
      <c r="F29" s="25"/>
      <c r="H29" s="56" t="s">
        <v>12</v>
      </c>
      <c r="I29" s="57">
        <f>SUM(I24:I28)</f>
        <v>26566.82</v>
      </c>
      <c r="J29" s="58">
        <f>SUM(J24:J28)</f>
        <v>75572.100000000006</v>
      </c>
      <c r="K29" s="59">
        <f>SUM(K23:K28)</f>
        <v>81307.929999999993</v>
      </c>
    </row>
    <row r="30" spans="3:17">
      <c r="C30" s="22" t="s">
        <v>18</v>
      </c>
      <c r="D30" s="23">
        <v>11094</v>
      </c>
      <c r="E30" s="44">
        <v>34427.17</v>
      </c>
      <c r="F30" s="25"/>
    </row>
    <row r="31" spans="3:17" ht="16" thickBot="1">
      <c r="C31" s="22" t="s">
        <v>13</v>
      </c>
      <c r="D31" s="23">
        <v>24</v>
      </c>
      <c r="E31" s="44">
        <v>229.68</v>
      </c>
      <c r="F31" s="25"/>
    </row>
    <row r="32" spans="3:17">
      <c r="C32" s="32" t="s">
        <v>14</v>
      </c>
      <c r="D32" s="33">
        <f>SUM(D27:D31)</f>
        <v>40832.82</v>
      </c>
      <c r="E32" s="60">
        <f>SUM(E27:E31)</f>
        <v>160160.26</v>
      </c>
      <c r="H32" s="18" t="s">
        <v>30</v>
      </c>
      <c r="I32" s="19"/>
      <c r="J32" s="20"/>
      <c r="K32" s="21"/>
    </row>
    <row r="33" spans="3:11">
      <c r="C33" s="38"/>
      <c r="D33" s="39"/>
      <c r="E33" s="6"/>
      <c r="H33" s="26" t="s">
        <v>31</v>
      </c>
      <c r="I33" s="27"/>
      <c r="J33" s="28"/>
      <c r="K33" s="21"/>
    </row>
    <row r="34" spans="3:11">
      <c r="C34" s="38"/>
      <c r="D34" s="16" t="s">
        <v>6</v>
      </c>
      <c r="E34" s="17" t="s">
        <v>7</v>
      </c>
      <c r="H34" s="29"/>
      <c r="I34" s="16" t="s">
        <v>6</v>
      </c>
      <c r="J34" s="17" t="s">
        <v>7</v>
      </c>
      <c r="K34" s="21"/>
    </row>
    <row r="35" spans="3:11" ht="16" thickBot="1">
      <c r="C35" s="61" t="s">
        <v>15</v>
      </c>
      <c r="D35" s="51">
        <f>+D24+D32</f>
        <v>48420.82</v>
      </c>
      <c r="E35" s="52">
        <f>+E24+E32</f>
        <v>480821.14</v>
      </c>
      <c r="H35" s="35" t="s">
        <v>20</v>
      </c>
      <c r="I35" s="23">
        <v>495.33</v>
      </c>
      <c r="J35" s="24">
        <v>11546.99</v>
      </c>
      <c r="K35" s="62"/>
    </row>
    <row r="36" spans="3:11">
      <c r="H36" s="35" t="s">
        <v>19</v>
      </c>
      <c r="I36" s="23">
        <v>620.83000000000004</v>
      </c>
      <c r="J36" s="24">
        <v>14407.89</v>
      </c>
      <c r="K36" s="62"/>
    </row>
    <row r="37" spans="3:11">
      <c r="H37" s="35" t="s">
        <v>21</v>
      </c>
      <c r="I37" s="23">
        <v>2686</v>
      </c>
      <c r="J37" s="24">
        <v>4476.8500000000004</v>
      </c>
      <c r="K37" s="62"/>
    </row>
    <row r="38" spans="3:11" ht="16" thickBot="1">
      <c r="H38" s="45" t="s">
        <v>22</v>
      </c>
      <c r="I38" s="46">
        <v>22456</v>
      </c>
      <c r="J38" s="63">
        <f>+I38*Q27</f>
        <v>43967.007000000005</v>
      </c>
      <c r="K38" s="64"/>
    </row>
    <row r="39" spans="3:11">
      <c r="C39" s="12" t="s">
        <v>33</v>
      </c>
      <c r="D39" s="13"/>
      <c r="E39" s="14"/>
      <c r="H39" s="35" t="s">
        <v>23</v>
      </c>
      <c r="I39" s="23">
        <v>308.66000000000003</v>
      </c>
      <c r="J39" s="24">
        <v>6908.19</v>
      </c>
      <c r="K39" s="64"/>
    </row>
    <row r="40" spans="3:11" ht="16" thickBot="1">
      <c r="C40" s="15"/>
      <c r="D40" s="16" t="s">
        <v>6</v>
      </c>
      <c r="E40" s="17" t="s">
        <v>7</v>
      </c>
      <c r="H40" s="56" t="s">
        <v>12</v>
      </c>
      <c r="I40" s="57">
        <f>SUM(I35:I39)</f>
        <v>26566.82</v>
      </c>
      <c r="J40" s="65">
        <f>SUM(J35:J39)</f>
        <v>81306.926999999996</v>
      </c>
      <c r="K40" s="66"/>
    </row>
    <row r="41" spans="3:11" ht="16" thickBot="1">
      <c r="C41" s="22" t="s">
        <v>8</v>
      </c>
      <c r="D41" s="23">
        <v>4255</v>
      </c>
      <c r="E41" s="24">
        <v>149840.4</v>
      </c>
      <c r="K41" s="67"/>
    </row>
    <row r="42" spans="3:11" ht="16" thickBot="1">
      <c r="C42" s="22" t="s">
        <v>9</v>
      </c>
      <c r="D42" s="23">
        <v>3333</v>
      </c>
      <c r="E42" s="24">
        <v>170820.48000000001</v>
      </c>
      <c r="I42" s="68" t="s">
        <v>32</v>
      </c>
      <c r="J42" s="69">
        <f>+J40/J29-1</f>
        <v>7.5885505365075101E-2</v>
      </c>
      <c r="K42" s="70"/>
    </row>
    <row r="43" spans="3:11">
      <c r="C43" s="32" t="s">
        <v>17</v>
      </c>
      <c r="D43" s="33">
        <f>SUM(D41:D42)</f>
        <v>7588</v>
      </c>
      <c r="E43" s="34">
        <f>SUM(E41:E42)</f>
        <v>320660.88</v>
      </c>
      <c r="K43" s="67"/>
    </row>
    <row r="44" spans="3:11">
      <c r="C44" s="38"/>
      <c r="D44" s="39"/>
      <c r="E44" s="6"/>
    </row>
    <row r="45" spans="3:11">
      <c r="C45" s="38"/>
      <c r="D45" s="16" t="s">
        <v>6</v>
      </c>
      <c r="E45" s="17" t="s">
        <v>7</v>
      </c>
    </row>
    <row r="46" spans="3:11">
      <c r="C46" s="22" t="s">
        <v>10</v>
      </c>
      <c r="D46" s="23">
        <v>3076</v>
      </c>
      <c r="E46" s="44">
        <v>49654.38</v>
      </c>
    </row>
    <row r="47" spans="3:11">
      <c r="C47" s="22" t="s">
        <v>11</v>
      </c>
      <c r="D47" s="23">
        <v>72</v>
      </c>
      <c r="E47" s="44">
        <v>276.93</v>
      </c>
    </row>
    <row r="48" spans="3:11">
      <c r="C48" s="53" t="s">
        <v>12</v>
      </c>
      <c r="D48" s="54">
        <v>26566.82</v>
      </c>
      <c r="E48" s="55">
        <f>+J40</f>
        <v>81306.926999999996</v>
      </c>
    </row>
    <row r="49" spans="3:5">
      <c r="C49" s="22" t="s">
        <v>18</v>
      </c>
      <c r="D49" s="23">
        <v>11094</v>
      </c>
      <c r="E49" s="44">
        <v>34427.17</v>
      </c>
    </row>
    <row r="50" spans="3:5">
      <c r="C50" s="22" t="s">
        <v>13</v>
      </c>
      <c r="D50" s="23">
        <v>24</v>
      </c>
      <c r="E50" s="44">
        <v>229.68</v>
      </c>
    </row>
    <row r="51" spans="3:5">
      <c r="C51" s="32" t="s">
        <v>14</v>
      </c>
      <c r="D51" s="33">
        <f>SUM(D46:D50)</f>
        <v>40832.82</v>
      </c>
      <c r="E51" s="60">
        <f>SUM(E46:E50)</f>
        <v>165895.087</v>
      </c>
    </row>
    <row r="52" spans="3:5">
      <c r="C52" s="38"/>
      <c r="D52" s="39"/>
      <c r="E52" s="6"/>
    </row>
    <row r="53" spans="3:5">
      <c r="C53" s="38"/>
      <c r="D53" s="16" t="s">
        <v>6</v>
      </c>
      <c r="E53" s="17" t="s">
        <v>7</v>
      </c>
    </row>
    <row r="54" spans="3:5" ht="16" thickBot="1">
      <c r="C54" s="61" t="s">
        <v>15</v>
      </c>
      <c r="D54" s="51">
        <f>+D43+D51</f>
        <v>48420.82</v>
      </c>
      <c r="E54" s="52">
        <f>+E43+E51</f>
        <v>486555.967</v>
      </c>
    </row>
    <row r="55" spans="3:5" ht="16" thickBot="1"/>
    <row r="56" spans="3:5" ht="16" thickBot="1">
      <c r="D56" s="68" t="s">
        <v>32</v>
      </c>
      <c r="E56" s="69">
        <f>+E54/E35-1</f>
        <v>1.1927152371045802E-2</v>
      </c>
    </row>
  </sheetData>
  <mergeCells count="7">
    <mergeCell ref="H33:J33"/>
    <mergeCell ref="C39:E39"/>
    <mergeCell ref="C2:D2"/>
    <mergeCell ref="C20:E20"/>
    <mergeCell ref="H21:J21"/>
    <mergeCell ref="H22:J22"/>
    <mergeCell ref="H32:J32"/>
  </mergeCells>
  <pageMargins left="0.75" right="0.75" top="1" bottom="1" header="0.5" footer="0.5"/>
  <pageSetup scale="77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tabSelected="1" topLeftCell="B1" workbookViewId="0">
      <selection activeCell="C11" sqref="C11"/>
    </sheetView>
  </sheetViews>
  <sheetFormatPr baseColWidth="10" defaultRowHeight="15" x14ac:dyDescent="0"/>
  <cols>
    <col min="1" max="2" width="10.83203125" style="2"/>
    <col min="3" max="3" width="27.33203125" style="2" bestFit="1" customWidth="1"/>
    <col min="4" max="4" width="13.33203125" style="2" bestFit="1" customWidth="1"/>
    <col min="5" max="5" width="12.33203125" style="2" bestFit="1" customWidth="1"/>
    <col min="6" max="7" width="10.83203125" style="2"/>
    <col min="8" max="8" width="35.1640625" style="2" bestFit="1" customWidth="1"/>
    <col min="9" max="9" width="18" style="2" bestFit="1" customWidth="1"/>
    <col min="10" max="10" width="21.83203125" style="2" bestFit="1" customWidth="1"/>
    <col min="11" max="12" width="12.1640625" style="2" bestFit="1" customWidth="1"/>
    <col min="13" max="14" width="11.1640625" style="2" bestFit="1" customWidth="1"/>
    <col min="15" max="15" width="22.1640625" style="2" bestFit="1" customWidth="1"/>
    <col min="16" max="16" width="28.6640625" style="2" bestFit="1" customWidth="1"/>
    <col min="17" max="17" width="22.83203125" style="2" bestFit="1" customWidth="1"/>
    <col min="18" max="16384" width="10.83203125" style="2"/>
  </cols>
  <sheetData>
    <row r="1" spans="1:4" ht="16" thickBot="1">
      <c r="A1" s="1" t="s">
        <v>5</v>
      </c>
    </row>
    <row r="2" spans="1:4" ht="16" thickBot="1">
      <c r="C2" s="3" t="s">
        <v>1</v>
      </c>
      <c r="D2" s="4"/>
    </row>
    <row r="3" spans="1:4" ht="16" thickBot="1">
      <c r="C3" s="5"/>
      <c r="D3" s="6"/>
    </row>
    <row r="4" spans="1:4">
      <c r="C4" s="7"/>
      <c r="D4" s="7" t="s">
        <v>4</v>
      </c>
    </row>
    <row r="5" spans="1:4">
      <c r="C5" s="8" t="s">
        <v>0</v>
      </c>
      <c r="D5" s="9">
        <v>0.32500000000000001</v>
      </c>
    </row>
    <row r="6" spans="1:4">
      <c r="C6" s="8" t="s">
        <v>2</v>
      </c>
      <c r="D6" s="9">
        <v>0.57499999999999996</v>
      </c>
    </row>
    <row r="7" spans="1:4" ht="16" thickBot="1">
      <c r="C7" s="10" t="s">
        <v>3</v>
      </c>
      <c r="D7" s="11">
        <v>0.1</v>
      </c>
    </row>
    <row r="19" spans="3:17" ht="16" thickBot="1"/>
    <row r="20" spans="3:17" ht="16" thickBot="1">
      <c r="C20" s="12" t="s">
        <v>16</v>
      </c>
      <c r="D20" s="13"/>
      <c r="E20" s="14"/>
    </row>
    <row r="21" spans="3:17">
      <c r="C21" s="15"/>
      <c r="D21" s="16" t="s">
        <v>6</v>
      </c>
      <c r="E21" s="17" t="s">
        <v>7</v>
      </c>
      <c r="H21" s="18" t="s">
        <v>16</v>
      </c>
      <c r="I21" s="19"/>
      <c r="J21" s="19"/>
      <c r="K21" s="71" t="s">
        <v>44</v>
      </c>
      <c r="L21" s="72"/>
      <c r="M21" s="72"/>
      <c r="N21" s="72"/>
      <c r="O21" s="73"/>
    </row>
    <row r="22" spans="3:17">
      <c r="C22" s="22" t="s">
        <v>8</v>
      </c>
      <c r="D22" s="74">
        <v>4255</v>
      </c>
      <c r="E22" s="24">
        <v>149840.4</v>
      </c>
      <c r="F22" s="25"/>
      <c r="H22" s="26" t="s">
        <v>24</v>
      </c>
      <c r="I22" s="27"/>
      <c r="J22" s="27"/>
      <c r="K22" s="75" t="s">
        <v>43</v>
      </c>
      <c r="L22" s="76"/>
      <c r="M22" s="76"/>
      <c r="N22" s="76"/>
      <c r="O22" s="77"/>
    </row>
    <row r="23" spans="3:17">
      <c r="C23" s="22" t="s">
        <v>9</v>
      </c>
      <c r="D23" s="74">
        <v>3333</v>
      </c>
      <c r="E23" s="24">
        <v>170820.48000000001</v>
      </c>
      <c r="F23" s="25"/>
      <c r="H23" s="29"/>
      <c r="I23" s="16" t="s">
        <v>6</v>
      </c>
      <c r="J23" s="30" t="s">
        <v>7</v>
      </c>
      <c r="K23" s="78">
        <v>0.2</v>
      </c>
      <c r="L23" s="79">
        <v>0.4</v>
      </c>
      <c r="M23" s="79">
        <v>0.6</v>
      </c>
      <c r="N23" s="79">
        <v>0.8</v>
      </c>
      <c r="O23" s="80">
        <v>1</v>
      </c>
    </row>
    <row r="24" spans="3:17">
      <c r="C24" s="32" t="s">
        <v>17</v>
      </c>
      <c r="D24" s="81">
        <f>SUM(D22:D23)</f>
        <v>7588</v>
      </c>
      <c r="E24" s="34">
        <f>SUM(E22:E23)</f>
        <v>320660.88</v>
      </c>
      <c r="H24" s="35" t="s">
        <v>20</v>
      </c>
      <c r="I24" s="74">
        <v>495.33</v>
      </c>
      <c r="J24" s="36">
        <v>11546.99</v>
      </c>
      <c r="K24" s="82">
        <v>11546.99</v>
      </c>
      <c r="L24" s="83">
        <v>11546.99</v>
      </c>
      <c r="M24" s="83">
        <v>11546.99</v>
      </c>
      <c r="N24" s="83">
        <v>11546.99</v>
      </c>
      <c r="O24" s="24">
        <v>11546.99</v>
      </c>
    </row>
    <row r="25" spans="3:17">
      <c r="C25" s="38"/>
      <c r="D25" s="39"/>
      <c r="E25" s="6"/>
      <c r="H25" s="35" t="s">
        <v>19</v>
      </c>
      <c r="I25" s="74">
        <v>620.83000000000004</v>
      </c>
      <c r="J25" s="36">
        <v>14407.89</v>
      </c>
      <c r="K25" s="82">
        <v>14407.89</v>
      </c>
      <c r="L25" s="83">
        <v>14407.89</v>
      </c>
      <c r="M25" s="83">
        <v>14407.89</v>
      </c>
      <c r="N25" s="83">
        <v>14407.89</v>
      </c>
      <c r="O25" s="24">
        <v>14407.89</v>
      </c>
    </row>
    <row r="26" spans="3:17">
      <c r="C26" s="38"/>
      <c r="D26" s="16" t="s">
        <v>6</v>
      </c>
      <c r="E26" s="17" t="s">
        <v>7</v>
      </c>
      <c r="H26" s="35" t="s">
        <v>21</v>
      </c>
      <c r="I26" s="74">
        <v>2686</v>
      </c>
      <c r="J26" s="36">
        <v>4476.8500000000004</v>
      </c>
      <c r="K26" s="82">
        <v>4476.8500000000004</v>
      </c>
      <c r="L26" s="83">
        <v>4476.8500000000004</v>
      </c>
      <c r="M26" s="83">
        <v>4476.8500000000004</v>
      </c>
      <c r="N26" s="83">
        <v>4476.8500000000004</v>
      </c>
      <c r="O26" s="24">
        <v>4476.8500000000004</v>
      </c>
    </row>
    <row r="27" spans="3:17">
      <c r="C27" s="22" t="s">
        <v>10</v>
      </c>
      <c r="D27" s="74">
        <v>3076</v>
      </c>
      <c r="E27" s="24">
        <v>49654.38</v>
      </c>
      <c r="F27" s="25"/>
      <c r="H27" s="45" t="s">
        <v>22</v>
      </c>
      <c r="I27" s="84">
        <v>22456</v>
      </c>
      <c r="J27" s="47">
        <v>38232.18</v>
      </c>
      <c r="K27" s="85">
        <v>38651.969336399998</v>
      </c>
      <c r="L27" s="86">
        <v>39071.758672800002</v>
      </c>
      <c r="M27" s="86">
        <v>39491.5480092</v>
      </c>
      <c r="N27" s="86">
        <v>39911.337345599997</v>
      </c>
      <c r="O27" s="63">
        <v>43967.01</v>
      </c>
    </row>
    <row r="28" spans="3:17">
      <c r="C28" s="22" t="s">
        <v>11</v>
      </c>
      <c r="D28" s="74">
        <v>72</v>
      </c>
      <c r="E28" s="24">
        <v>276.93</v>
      </c>
      <c r="F28" s="25"/>
      <c r="H28" s="35" t="s">
        <v>23</v>
      </c>
      <c r="I28" s="74">
        <v>308.66000000000003</v>
      </c>
      <c r="J28" s="36">
        <v>6908.19</v>
      </c>
      <c r="K28" s="82">
        <v>6908.19</v>
      </c>
      <c r="L28" s="83">
        <v>6908.19</v>
      </c>
      <c r="M28" s="83">
        <v>6908.19</v>
      </c>
      <c r="N28" s="83">
        <v>6908.19</v>
      </c>
      <c r="O28" s="24">
        <v>6908.19</v>
      </c>
    </row>
    <row r="29" spans="3:17" ht="16" thickBot="1">
      <c r="C29" s="53" t="s">
        <v>12</v>
      </c>
      <c r="D29" s="87">
        <v>26566.82</v>
      </c>
      <c r="E29" s="88">
        <v>75572.100000000006</v>
      </c>
      <c r="F29" s="25"/>
      <c r="H29" s="56" t="s">
        <v>12</v>
      </c>
      <c r="I29" s="89">
        <f>SUM(I24:I28)</f>
        <v>26566.82</v>
      </c>
      <c r="J29" s="58">
        <f>SUM(J24:J28)</f>
        <v>75572.100000000006</v>
      </c>
      <c r="K29" s="90">
        <v>75991.889336399996</v>
      </c>
      <c r="L29" s="91">
        <v>76411.678672800001</v>
      </c>
      <c r="M29" s="91">
        <v>76831.468009200005</v>
      </c>
      <c r="N29" s="91">
        <v>77251.257345599995</v>
      </c>
      <c r="O29" s="65">
        <v>81306.929999999993</v>
      </c>
    </row>
    <row r="30" spans="3:17">
      <c r="C30" s="22" t="s">
        <v>18</v>
      </c>
      <c r="D30" s="74">
        <v>11094</v>
      </c>
      <c r="E30" s="24">
        <v>34427.17</v>
      </c>
      <c r="F30" s="25"/>
    </row>
    <row r="31" spans="3:17" ht="16" thickBot="1">
      <c r="C31" s="22" t="s">
        <v>13</v>
      </c>
      <c r="D31" s="74">
        <v>24</v>
      </c>
      <c r="E31" s="24">
        <v>229.68</v>
      </c>
      <c r="F31" s="25"/>
    </row>
    <row r="32" spans="3:17">
      <c r="C32" s="32" t="s">
        <v>14</v>
      </c>
      <c r="D32" s="81">
        <f>SUM(D27:D31)</f>
        <v>40832.82</v>
      </c>
      <c r="E32" s="34">
        <f>SUM(E27:E31)</f>
        <v>160160.26</v>
      </c>
      <c r="H32" s="18" t="s">
        <v>30</v>
      </c>
      <c r="I32" s="19"/>
      <c r="J32" s="20"/>
      <c r="K32" s="21"/>
      <c r="M32" s="40" t="s">
        <v>26</v>
      </c>
      <c r="N32" s="41" t="s">
        <v>25</v>
      </c>
      <c r="O32" s="41" t="s">
        <v>27</v>
      </c>
      <c r="P32" s="42" t="s">
        <v>28</v>
      </c>
      <c r="Q32" s="43" t="s">
        <v>29</v>
      </c>
    </row>
    <row r="33" spans="3:17" ht="16" thickBot="1">
      <c r="C33" s="38"/>
      <c r="D33" s="39"/>
      <c r="E33" s="6"/>
      <c r="H33" s="92" t="s">
        <v>36</v>
      </c>
      <c r="I33" s="93"/>
      <c r="J33" s="94"/>
      <c r="K33" s="21"/>
      <c r="M33" s="95">
        <f>+J27/I27</f>
        <v>1.7025374064837906</v>
      </c>
      <c r="N33" s="96">
        <f>+M33*0.55</f>
        <v>0.93639557356608494</v>
      </c>
      <c r="O33" s="96">
        <f>+M33*0.45</f>
        <v>0.76614183291770577</v>
      </c>
      <c r="P33" s="97">
        <f>+M33*0.6</f>
        <v>1.0215224438902744</v>
      </c>
      <c r="Q33" s="98">
        <f>+P33+N33</f>
        <v>1.9579180174563593</v>
      </c>
    </row>
    <row r="34" spans="3:17">
      <c r="C34" s="38"/>
      <c r="D34" s="16" t="s">
        <v>6</v>
      </c>
      <c r="E34" s="17" t="s">
        <v>7</v>
      </c>
      <c r="H34" s="29"/>
      <c r="I34" s="16" t="s">
        <v>6</v>
      </c>
      <c r="J34" s="17" t="s">
        <v>7</v>
      </c>
      <c r="K34" s="21"/>
    </row>
    <row r="35" spans="3:17" ht="16" thickBot="1">
      <c r="C35" s="61" t="s">
        <v>15</v>
      </c>
      <c r="D35" s="99">
        <f>+D24+D32</f>
        <v>48420.82</v>
      </c>
      <c r="E35" s="98">
        <f>+E24+E32</f>
        <v>480821.14</v>
      </c>
      <c r="H35" s="35" t="s">
        <v>20</v>
      </c>
      <c r="I35" s="74">
        <v>495.33</v>
      </c>
      <c r="J35" s="24">
        <v>11546.99</v>
      </c>
      <c r="K35" s="62"/>
    </row>
    <row r="36" spans="3:17">
      <c r="H36" s="35" t="s">
        <v>19</v>
      </c>
      <c r="I36" s="74">
        <v>620.83000000000004</v>
      </c>
      <c r="J36" s="24">
        <v>14407.89</v>
      </c>
      <c r="K36" s="62"/>
    </row>
    <row r="37" spans="3:17">
      <c r="H37" s="35" t="s">
        <v>21</v>
      </c>
      <c r="I37" s="74">
        <v>2686</v>
      </c>
      <c r="J37" s="24">
        <v>4476.8500000000004</v>
      </c>
      <c r="K37" s="62"/>
    </row>
    <row r="38" spans="3:17" ht="16" thickBot="1">
      <c r="H38" s="45" t="s">
        <v>22</v>
      </c>
      <c r="I38" s="84">
        <v>22456</v>
      </c>
      <c r="J38" s="63">
        <f>+I38*Q33</f>
        <v>43967.007000000005</v>
      </c>
      <c r="K38" s="64"/>
    </row>
    <row r="39" spans="3:17">
      <c r="C39" s="12" t="s">
        <v>33</v>
      </c>
      <c r="D39" s="13"/>
      <c r="E39" s="14"/>
      <c r="H39" s="35" t="s">
        <v>23</v>
      </c>
      <c r="I39" s="74">
        <v>308.66000000000003</v>
      </c>
      <c r="J39" s="24">
        <v>6908.19</v>
      </c>
      <c r="K39" s="64"/>
    </row>
    <row r="40" spans="3:17" ht="16" thickBot="1">
      <c r="C40" s="15"/>
      <c r="D40" s="16" t="s">
        <v>6</v>
      </c>
      <c r="E40" s="17" t="s">
        <v>7</v>
      </c>
      <c r="H40" s="56" t="s">
        <v>12</v>
      </c>
      <c r="I40" s="89">
        <f>SUM(I35:I39)</f>
        <v>26566.82</v>
      </c>
      <c r="J40" s="65">
        <f>SUM(J35:J39)</f>
        <v>81306.926999999996</v>
      </c>
      <c r="K40" s="66"/>
    </row>
    <row r="41" spans="3:17" ht="16" thickBot="1">
      <c r="C41" s="22" t="s">
        <v>8</v>
      </c>
      <c r="D41" s="23">
        <v>4255</v>
      </c>
      <c r="E41" s="24">
        <v>149840.4</v>
      </c>
      <c r="K41" s="67"/>
    </row>
    <row r="42" spans="3:17" ht="16" thickBot="1">
      <c r="C42" s="22" t="s">
        <v>9</v>
      </c>
      <c r="D42" s="23">
        <v>3333</v>
      </c>
      <c r="E42" s="24">
        <v>170820.48000000001</v>
      </c>
      <c r="I42" s="68" t="s">
        <v>32</v>
      </c>
      <c r="J42" s="69">
        <f>+J40/J29-1</f>
        <v>7.5885505365075101E-2</v>
      </c>
      <c r="K42" s="70"/>
    </row>
    <row r="43" spans="3:17">
      <c r="C43" s="32" t="s">
        <v>17</v>
      </c>
      <c r="D43" s="33">
        <f>SUM(D41:D42)</f>
        <v>7588</v>
      </c>
      <c r="E43" s="34">
        <f>SUM(E41:E42)</f>
        <v>320660.88</v>
      </c>
    </row>
    <row r="44" spans="3:17">
      <c r="C44" s="38"/>
      <c r="D44" s="39"/>
      <c r="E44" s="6"/>
    </row>
    <row r="45" spans="3:17">
      <c r="C45" s="38"/>
      <c r="D45" s="16" t="s">
        <v>6</v>
      </c>
      <c r="E45" s="17" t="s">
        <v>7</v>
      </c>
    </row>
    <row r="46" spans="3:17">
      <c r="C46" s="22" t="s">
        <v>10</v>
      </c>
      <c r="D46" s="23">
        <v>3076</v>
      </c>
      <c r="E46" s="24">
        <v>49654.38</v>
      </c>
      <c r="H46" s="1"/>
      <c r="I46" s="100" t="s">
        <v>38</v>
      </c>
      <c r="J46" s="100"/>
    </row>
    <row r="47" spans="3:17">
      <c r="C47" s="22" t="s">
        <v>11</v>
      </c>
      <c r="D47" s="23">
        <v>72</v>
      </c>
      <c r="E47" s="24">
        <v>276.93</v>
      </c>
      <c r="H47" s="1"/>
      <c r="I47" s="101" t="s">
        <v>34</v>
      </c>
      <c r="J47" s="101" t="s">
        <v>35</v>
      </c>
    </row>
    <row r="48" spans="3:17">
      <c r="C48" s="53" t="s">
        <v>12</v>
      </c>
      <c r="D48" s="54">
        <v>26566.82</v>
      </c>
      <c r="E48" s="88">
        <f>+J40</f>
        <v>81306.926999999996</v>
      </c>
      <c r="H48" s="101" t="s">
        <v>22</v>
      </c>
      <c r="I48" s="102">
        <f>+I38*0.366</f>
        <v>8218.8960000000006</v>
      </c>
      <c r="J48" s="102">
        <f>+I38*0.634</f>
        <v>14237.103999999999</v>
      </c>
      <c r="K48" s="25"/>
    </row>
    <row r="49" spans="3:12">
      <c r="C49" s="22" t="s">
        <v>18</v>
      </c>
      <c r="D49" s="23">
        <v>11094</v>
      </c>
      <c r="E49" s="24">
        <v>34427.17</v>
      </c>
    </row>
    <row r="50" spans="3:12">
      <c r="C50" s="22" t="s">
        <v>13</v>
      </c>
      <c r="D50" s="23">
        <v>24</v>
      </c>
      <c r="E50" s="24">
        <v>229.68</v>
      </c>
      <c r="H50" s="100" t="s">
        <v>56</v>
      </c>
      <c r="I50" s="100"/>
      <c r="J50" s="100"/>
      <c r="K50" s="100"/>
      <c r="L50" s="100"/>
    </row>
    <row r="51" spans="3:12">
      <c r="C51" s="32" t="s">
        <v>14</v>
      </c>
      <c r="D51" s="33">
        <f>SUM(D46:D50)</f>
        <v>40832.82</v>
      </c>
      <c r="E51" s="34">
        <f>SUM(E46:E50)</f>
        <v>165895.087</v>
      </c>
      <c r="H51" s="1" t="s">
        <v>45</v>
      </c>
      <c r="I51" s="103" t="s">
        <v>46</v>
      </c>
      <c r="J51" s="103"/>
      <c r="K51" s="103"/>
      <c r="L51" s="103"/>
    </row>
    <row r="52" spans="3:12">
      <c r="C52" s="38"/>
      <c r="D52" s="39"/>
      <c r="E52" s="6"/>
      <c r="K52" s="104" t="s">
        <v>57</v>
      </c>
      <c r="L52" s="104" t="s">
        <v>58</v>
      </c>
    </row>
    <row r="53" spans="3:12">
      <c r="C53" s="38"/>
      <c r="D53" s="16" t="s">
        <v>6</v>
      </c>
      <c r="E53" s="17" t="s">
        <v>7</v>
      </c>
      <c r="H53" s="105" t="s">
        <v>37</v>
      </c>
      <c r="I53" s="105" t="s">
        <v>39</v>
      </c>
      <c r="J53" s="106" t="s">
        <v>41</v>
      </c>
      <c r="K53" s="107">
        <v>0.8</v>
      </c>
      <c r="L53" s="107">
        <v>0.2</v>
      </c>
    </row>
    <row r="54" spans="3:12" ht="16" thickBot="1">
      <c r="C54" s="61" t="s">
        <v>15</v>
      </c>
      <c r="D54" s="51">
        <f>+D43+D51</f>
        <v>48420.82</v>
      </c>
      <c r="E54" s="98">
        <f>+E43+E51</f>
        <v>486555.967</v>
      </c>
      <c r="H54" s="83">
        <f>+$I$48*$Q$33</f>
        <v>16091.924562000002</v>
      </c>
      <c r="I54" s="83">
        <f>+$I$48*$M$33</f>
        <v>13992.977880000002</v>
      </c>
      <c r="J54" s="83">
        <f>+H54-I54</f>
        <v>2098.9466819999998</v>
      </c>
      <c r="K54" s="83">
        <f>+J54*K53</f>
        <v>1679.1573455999999</v>
      </c>
      <c r="L54" s="83">
        <f>+J54*L53</f>
        <v>419.78933639999997</v>
      </c>
    </row>
    <row r="55" spans="3:12" ht="16" thickBot="1">
      <c r="I55" s="25"/>
    </row>
    <row r="56" spans="3:12" ht="16" thickBot="1">
      <c r="D56" s="68" t="s">
        <v>32</v>
      </c>
      <c r="E56" s="69">
        <f>+E54/E35-1</f>
        <v>1.1927152371045802E-2</v>
      </c>
      <c r="H56" s="18" t="s">
        <v>30</v>
      </c>
      <c r="I56" s="19"/>
      <c r="J56" s="20"/>
    </row>
    <row r="57" spans="3:12">
      <c r="H57" s="92" t="s">
        <v>40</v>
      </c>
      <c r="I57" s="93"/>
      <c r="J57" s="94"/>
    </row>
    <row r="58" spans="3:12">
      <c r="H58" s="29"/>
      <c r="I58" s="16" t="s">
        <v>6</v>
      </c>
      <c r="J58" s="17" t="s">
        <v>7</v>
      </c>
    </row>
    <row r="59" spans="3:12">
      <c r="H59" s="35" t="s">
        <v>20</v>
      </c>
      <c r="I59" s="74">
        <v>495.33</v>
      </c>
      <c r="J59" s="24">
        <v>11546.99</v>
      </c>
    </row>
    <row r="60" spans="3:12">
      <c r="H60" s="35" t="s">
        <v>19</v>
      </c>
      <c r="I60" s="74">
        <v>620.83000000000004</v>
      </c>
      <c r="J60" s="24">
        <v>14407.89</v>
      </c>
    </row>
    <row r="61" spans="3:12">
      <c r="H61" s="35" t="s">
        <v>21</v>
      </c>
      <c r="I61" s="74">
        <v>2686</v>
      </c>
      <c r="J61" s="24">
        <v>4476.8500000000004</v>
      </c>
    </row>
    <row r="62" spans="3:12">
      <c r="H62" s="45" t="s">
        <v>22</v>
      </c>
      <c r="I62" s="84">
        <v>22456</v>
      </c>
      <c r="J62" s="63">
        <f>+$J$48*$M$33+(H54-K54)</f>
        <v>38651.969336399998</v>
      </c>
    </row>
    <row r="63" spans="3:12">
      <c r="H63" s="35" t="s">
        <v>23</v>
      </c>
      <c r="I63" s="74">
        <v>308.66000000000003</v>
      </c>
      <c r="J63" s="24">
        <v>6908.19</v>
      </c>
    </row>
    <row r="64" spans="3:12" ht="16" thickBot="1">
      <c r="H64" s="108" t="s">
        <v>12</v>
      </c>
      <c r="I64" s="109">
        <f>SUM(I59:I63)</f>
        <v>26566.82</v>
      </c>
      <c r="J64" s="110">
        <f>SUM(J59:J63)</f>
        <v>75991.889336399996</v>
      </c>
    </row>
    <row r="65" spans="8:12" ht="16" thickBot="1">
      <c r="H65" s="111" t="s">
        <v>42</v>
      </c>
      <c r="I65" s="112"/>
      <c r="J65" s="113">
        <f>+K54</f>
        <v>1679.1573455999999</v>
      </c>
    </row>
    <row r="66" spans="8:12" ht="16" thickBot="1">
      <c r="H66" s="68" t="s">
        <v>32</v>
      </c>
      <c r="I66" s="114"/>
      <c r="J66" s="69">
        <f>+J64/$J$29-1</f>
        <v>5.5548189927234759E-3</v>
      </c>
    </row>
    <row r="68" spans="8:12">
      <c r="H68" s="1" t="s">
        <v>47</v>
      </c>
      <c r="I68" s="103" t="s">
        <v>48</v>
      </c>
      <c r="J68" s="103"/>
      <c r="K68" s="103"/>
      <c r="L68" s="103"/>
    </row>
    <row r="69" spans="8:12">
      <c r="K69" s="104" t="s">
        <v>57</v>
      </c>
      <c r="L69" s="104" t="s">
        <v>58</v>
      </c>
    </row>
    <row r="70" spans="8:12">
      <c r="H70" s="105" t="s">
        <v>37</v>
      </c>
      <c r="I70" s="105" t="s">
        <v>39</v>
      </c>
      <c r="J70" s="106" t="s">
        <v>41</v>
      </c>
      <c r="K70" s="107">
        <v>0.6</v>
      </c>
      <c r="L70" s="107">
        <v>0.4</v>
      </c>
    </row>
    <row r="71" spans="8:12">
      <c r="H71" s="83">
        <f>+$I$48*$Q$33</f>
        <v>16091.924562000002</v>
      </c>
      <c r="I71" s="83">
        <f>+$I$48*$M$33</f>
        <v>13992.977880000002</v>
      </c>
      <c r="J71" s="83">
        <f>+H71-I71</f>
        <v>2098.9466819999998</v>
      </c>
      <c r="K71" s="83">
        <f>+J71*K70</f>
        <v>1259.3680091999997</v>
      </c>
      <c r="L71" s="83">
        <f>+J71*L70</f>
        <v>839.57867279999994</v>
      </c>
    </row>
    <row r="72" spans="8:12" ht="16" thickBot="1">
      <c r="I72" s="25"/>
    </row>
    <row r="73" spans="8:12">
      <c r="H73" s="18" t="s">
        <v>30</v>
      </c>
      <c r="I73" s="19"/>
      <c r="J73" s="20"/>
    </row>
    <row r="74" spans="8:12">
      <c r="H74" s="92" t="s">
        <v>51</v>
      </c>
      <c r="I74" s="93"/>
      <c r="J74" s="94"/>
    </row>
    <row r="75" spans="8:12">
      <c r="H75" s="29"/>
      <c r="I75" s="16" t="s">
        <v>6</v>
      </c>
      <c r="J75" s="17" t="s">
        <v>7</v>
      </c>
    </row>
    <row r="76" spans="8:12">
      <c r="H76" s="35" t="s">
        <v>20</v>
      </c>
      <c r="I76" s="74">
        <v>495.33</v>
      </c>
      <c r="J76" s="24">
        <v>11546.99</v>
      </c>
    </row>
    <row r="77" spans="8:12">
      <c r="H77" s="35" t="s">
        <v>19</v>
      </c>
      <c r="I77" s="74">
        <v>620.83000000000004</v>
      </c>
      <c r="J77" s="24">
        <v>14407.89</v>
      </c>
    </row>
    <row r="78" spans="8:12">
      <c r="H78" s="35" t="s">
        <v>21</v>
      </c>
      <c r="I78" s="74">
        <v>2686</v>
      </c>
      <c r="J78" s="24">
        <v>4476.8500000000004</v>
      </c>
    </row>
    <row r="79" spans="8:12">
      <c r="H79" s="45" t="s">
        <v>22</v>
      </c>
      <c r="I79" s="84">
        <v>22456</v>
      </c>
      <c r="J79" s="63">
        <f>+$J$48*$M$33+(H71-K71)</f>
        <v>39071.758672800002</v>
      </c>
    </row>
    <row r="80" spans="8:12">
      <c r="H80" s="35" t="s">
        <v>23</v>
      </c>
      <c r="I80" s="74">
        <v>308.66000000000003</v>
      </c>
      <c r="J80" s="24">
        <v>6908.19</v>
      </c>
    </row>
    <row r="81" spans="8:12" ht="16" thickBot="1">
      <c r="H81" s="108" t="s">
        <v>12</v>
      </c>
      <c r="I81" s="109">
        <f>SUM(I76:I80)</f>
        <v>26566.82</v>
      </c>
      <c r="J81" s="110">
        <f>SUM(J76:J80)</f>
        <v>76411.678672800001</v>
      </c>
    </row>
    <row r="82" spans="8:12" ht="16" thickBot="1">
      <c r="H82" s="68" t="s">
        <v>42</v>
      </c>
      <c r="I82" s="115"/>
      <c r="J82" s="116">
        <f>+K71</f>
        <v>1259.3680091999997</v>
      </c>
    </row>
    <row r="83" spans="8:12" ht="16" thickBot="1">
      <c r="H83" s="68" t="s">
        <v>32</v>
      </c>
      <c r="I83" s="114"/>
      <c r="J83" s="69">
        <f>+J81/$J$29-1</f>
        <v>1.1109637985446952E-2</v>
      </c>
    </row>
    <row r="85" spans="8:12">
      <c r="H85" s="1" t="s">
        <v>49</v>
      </c>
      <c r="I85" s="103" t="s">
        <v>50</v>
      </c>
      <c r="J85" s="103"/>
      <c r="K85" s="103"/>
      <c r="L85" s="103"/>
    </row>
    <row r="86" spans="8:12">
      <c r="K86" s="104" t="s">
        <v>57</v>
      </c>
      <c r="L86" s="104" t="s">
        <v>58</v>
      </c>
    </row>
    <row r="87" spans="8:12">
      <c r="H87" s="105" t="s">
        <v>37</v>
      </c>
      <c r="I87" s="105" t="s">
        <v>39</v>
      </c>
      <c r="J87" s="106" t="s">
        <v>41</v>
      </c>
      <c r="K87" s="107">
        <v>0.4</v>
      </c>
      <c r="L87" s="107">
        <v>0.6</v>
      </c>
    </row>
    <row r="88" spans="8:12">
      <c r="H88" s="83">
        <f>+$I$48*$Q$33</f>
        <v>16091.924562000002</v>
      </c>
      <c r="I88" s="83">
        <f>+$I$48*$M$33</f>
        <v>13992.977880000002</v>
      </c>
      <c r="J88" s="83">
        <f>+H88-I88</f>
        <v>2098.9466819999998</v>
      </c>
      <c r="K88" s="83">
        <f>+J88*K87</f>
        <v>839.57867279999994</v>
      </c>
      <c r="L88" s="83">
        <f>+J88*L87</f>
        <v>1259.3680091999997</v>
      </c>
    </row>
    <row r="89" spans="8:12" ht="16" thickBot="1">
      <c r="I89" s="25"/>
    </row>
    <row r="90" spans="8:12">
      <c r="H90" s="18" t="s">
        <v>30</v>
      </c>
      <c r="I90" s="19"/>
      <c r="J90" s="20"/>
    </row>
    <row r="91" spans="8:12">
      <c r="H91" s="92" t="s">
        <v>52</v>
      </c>
      <c r="I91" s="93"/>
      <c r="J91" s="94"/>
    </row>
    <row r="92" spans="8:12">
      <c r="H92" s="29"/>
      <c r="I92" s="16" t="s">
        <v>6</v>
      </c>
      <c r="J92" s="17" t="s">
        <v>7</v>
      </c>
    </row>
    <row r="93" spans="8:12">
      <c r="H93" s="35" t="s">
        <v>20</v>
      </c>
      <c r="I93" s="74">
        <v>495.33</v>
      </c>
      <c r="J93" s="24">
        <v>11546.99</v>
      </c>
    </row>
    <row r="94" spans="8:12">
      <c r="H94" s="35" t="s">
        <v>19</v>
      </c>
      <c r="I94" s="74">
        <v>620.83000000000004</v>
      </c>
      <c r="J94" s="24">
        <v>14407.89</v>
      </c>
    </row>
    <row r="95" spans="8:12">
      <c r="H95" s="35" t="s">
        <v>21</v>
      </c>
      <c r="I95" s="74">
        <v>2686</v>
      </c>
      <c r="J95" s="24">
        <v>4476.8500000000004</v>
      </c>
    </row>
    <row r="96" spans="8:12">
      <c r="H96" s="45" t="s">
        <v>22</v>
      </c>
      <c r="I96" s="84">
        <v>22456</v>
      </c>
      <c r="J96" s="63">
        <f>+$J$48*$M$33+(H88-K88)</f>
        <v>39491.5480092</v>
      </c>
    </row>
    <row r="97" spans="8:12">
      <c r="H97" s="35" t="s">
        <v>23</v>
      </c>
      <c r="I97" s="74">
        <v>308.66000000000003</v>
      </c>
      <c r="J97" s="24">
        <v>6908.19</v>
      </c>
    </row>
    <row r="98" spans="8:12" ht="16" thickBot="1">
      <c r="H98" s="108" t="s">
        <v>12</v>
      </c>
      <c r="I98" s="109">
        <f>SUM(I93:I97)</f>
        <v>26566.82</v>
      </c>
      <c r="J98" s="110">
        <f>SUM(J93:J97)</f>
        <v>76831.468009200005</v>
      </c>
    </row>
    <row r="99" spans="8:12" ht="16" thickBot="1">
      <c r="H99" s="68" t="s">
        <v>42</v>
      </c>
      <c r="I99" s="115"/>
      <c r="J99" s="116">
        <f>+K88</f>
        <v>839.57867279999994</v>
      </c>
    </row>
    <row r="100" spans="8:12" ht="16" thickBot="1">
      <c r="H100" s="68" t="s">
        <v>32</v>
      </c>
      <c r="I100" s="114"/>
      <c r="J100" s="69">
        <f>+J98/$J$29-1</f>
        <v>1.6664456978170428E-2</v>
      </c>
    </row>
    <row r="102" spans="8:12">
      <c r="H102" s="1" t="s">
        <v>53</v>
      </c>
      <c r="I102" s="103" t="s">
        <v>54</v>
      </c>
      <c r="J102" s="103"/>
      <c r="K102" s="103"/>
      <c r="L102" s="103"/>
    </row>
    <row r="103" spans="8:12">
      <c r="K103" s="104" t="s">
        <v>57</v>
      </c>
      <c r="L103" s="104" t="s">
        <v>58</v>
      </c>
    </row>
    <row r="104" spans="8:12">
      <c r="H104" s="105" t="s">
        <v>37</v>
      </c>
      <c r="I104" s="105" t="s">
        <v>39</v>
      </c>
      <c r="J104" s="106" t="s">
        <v>41</v>
      </c>
      <c r="K104" s="107">
        <v>0.2</v>
      </c>
      <c r="L104" s="107">
        <v>0.8</v>
      </c>
    </row>
    <row r="105" spans="8:12">
      <c r="H105" s="83">
        <f>+$I$48*$Q$33</f>
        <v>16091.924562000002</v>
      </c>
      <c r="I105" s="83">
        <f>+$I$48*$M$33</f>
        <v>13992.977880000002</v>
      </c>
      <c r="J105" s="83">
        <f>+H105-I105</f>
        <v>2098.9466819999998</v>
      </c>
      <c r="K105" s="83">
        <f>+J105*K104</f>
        <v>419.78933639999997</v>
      </c>
      <c r="L105" s="83">
        <f>+J105*L104</f>
        <v>1679.1573455999999</v>
      </c>
    </row>
    <row r="106" spans="8:12" ht="16" thickBot="1">
      <c r="I106" s="25"/>
    </row>
    <row r="107" spans="8:12">
      <c r="H107" s="18" t="s">
        <v>30</v>
      </c>
      <c r="I107" s="19"/>
      <c r="J107" s="20"/>
    </row>
    <row r="108" spans="8:12">
      <c r="H108" s="92" t="s">
        <v>55</v>
      </c>
      <c r="I108" s="93"/>
      <c r="J108" s="94"/>
    </row>
    <row r="109" spans="8:12">
      <c r="H109" s="29"/>
      <c r="I109" s="16" t="s">
        <v>6</v>
      </c>
      <c r="J109" s="17" t="s">
        <v>7</v>
      </c>
    </row>
    <row r="110" spans="8:12">
      <c r="H110" s="35" t="s">
        <v>20</v>
      </c>
      <c r="I110" s="74">
        <v>495.33</v>
      </c>
      <c r="J110" s="24">
        <v>11546.99</v>
      </c>
    </row>
    <row r="111" spans="8:12">
      <c r="H111" s="35" t="s">
        <v>19</v>
      </c>
      <c r="I111" s="74">
        <v>620.83000000000004</v>
      </c>
      <c r="J111" s="24">
        <v>14407.89</v>
      </c>
    </row>
    <row r="112" spans="8:12">
      <c r="H112" s="35" t="s">
        <v>21</v>
      </c>
      <c r="I112" s="74">
        <v>2686</v>
      </c>
      <c r="J112" s="24">
        <v>4476.8500000000004</v>
      </c>
    </row>
    <row r="113" spans="8:10">
      <c r="H113" s="45" t="s">
        <v>22</v>
      </c>
      <c r="I113" s="84">
        <v>22456</v>
      </c>
      <c r="J113" s="63">
        <f>+$J$48*$M$33+(H105-K105)</f>
        <v>39911.337345599997</v>
      </c>
    </row>
    <row r="114" spans="8:10">
      <c r="H114" s="35" t="s">
        <v>23</v>
      </c>
      <c r="I114" s="74">
        <v>308.66000000000003</v>
      </c>
      <c r="J114" s="24">
        <v>6908.19</v>
      </c>
    </row>
    <row r="115" spans="8:10" ht="16" thickBot="1">
      <c r="H115" s="108" t="s">
        <v>12</v>
      </c>
      <c r="I115" s="109">
        <f>SUM(I110:I114)</f>
        <v>26566.82</v>
      </c>
      <c r="J115" s="110">
        <f>SUM(J110:J114)</f>
        <v>77251.257345599995</v>
      </c>
    </row>
    <row r="116" spans="8:10" ht="16" thickBot="1">
      <c r="H116" s="68" t="s">
        <v>42</v>
      </c>
      <c r="I116" s="115"/>
      <c r="J116" s="116">
        <f>+K105</f>
        <v>419.78933639999997</v>
      </c>
    </row>
    <row r="117" spans="8:10" ht="16" thickBot="1">
      <c r="H117" s="68" t="s">
        <v>32</v>
      </c>
      <c r="I117" s="114"/>
      <c r="J117" s="69">
        <f>+J115/$J$29-1</f>
        <v>2.2219275970893904E-2</v>
      </c>
    </row>
    <row r="121" spans="8:10">
      <c r="J121" s="117"/>
    </row>
  </sheetData>
  <mergeCells count="23">
    <mergeCell ref="H91:J91"/>
    <mergeCell ref="I102:L102"/>
    <mergeCell ref="H107:J107"/>
    <mergeCell ref="H108:J108"/>
    <mergeCell ref="H50:L50"/>
    <mergeCell ref="I68:L68"/>
    <mergeCell ref="H73:J73"/>
    <mergeCell ref="H74:J74"/>
    <mergeCell ref="I85:L85"/>
    <mergeCell ref="H90:J90"/>
    <mergeCell ref="H56:J56"/>
    <mergeCell ref="H57:J57"/>
    <mergeCell ref="K22:O22"/>
    <mergeCell ref="K21:O21"/>
    <mergeCell ref="I51:L51"/>
    <mergeCell ref="I46:J46"/>
    <mergeCell ref="C39:E39"/>
    <mergeCell ref="H33:J33"/>
    <mergeCell ref="C2:D2"/>
    <mergeCell ref="C20:E20"/>
    <mergeCell ref="H21:J21"/>
    <mergeCell ref="H22:J22"/>
    <mergeCell ref="H32:J32"/>
  </mergeCells>
  <pageMargins left="0.75" right="0.75" top="1" bottom="1" header="0.5" footer="0.5"/>
  <pageSetup scale="77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Procel</dc:creator>
  <cp:lastModifiedBy>David Procel</cp:lastModifiedBy>
  <dcterms:created xsi:type="dcterms:W3CDTF">2013-07-12T22:44:08Z</dcterms:created>
  <dcterms:modified xsi:type="dcterms:W3CDTF">2013-10-06T21:09:35Z</dcterms:modified>
</cp:coreProperties>
</file>